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ocuments\MAS\IROP\ZMĚNA Č. 2\"/>
    </mc:Choice>
  </mc:AlternateContent>
  <xr:revisionPtr revIDLastSave="0" documentId="8_{A556F201-EC82-43C0-A25F-C2B3DB12DCC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SCLLD'!$C$1:$AA$48</definedName>
  </definedNames>
  <calcPr calcId="181029"/>
</workbook>
</file>

<file path=xl/calcChain.xml><?xml version="1.0" encoding="utf-8"?>
<calcChain xmlns="http://schemas.openxmlformats.org/spreadsheetml/2006/main">
  <c r="F43" i="2" l="1"/>
  <c r="I43" i="2"/>
  <c r="J43" i="2"/>
  <c r="D50" i="2"/>
  <c r="C48" i="2"/>
  <c r="F26" i="2"/>
  <c r="E21" i="2"/>
  <c r="G26" i="2"/>
  <c r="D58" i="2"/>
  <c r="E58" i="2"/>
  <c r="D52" i="2"/>
  <c r="E52" i="2"/>
  <c r="D53" i="2"/>
  <c r="E53" i="2"/>
  <c r="D54" i="2"/>
  <c r="E54" i="2"/>
  <c r="D55" i="2"/>
  <c r="E55" i="2"/>
  <c r="D56" i="2"/>
  <c r="E56" i="2"/>
  <c r="D57" i="2"/>
  <c r="E57" i="2"/>
  <c r="D51" i="2"/>
  <c r="C58" i="2"/>
  <c r="C57" i="2"/>
  <c r="C56" i="2"/>
  <c r="C55" i="2"/>
  <c r="C54" i="2"/>
  <c r="C53" i="2"/>
  <c r="C52" i="2"/>
  <c r="C51" i="2"/>
  <c r="C50" i="2"/>
  <c r="E50" i="2"/>
  <c r="D49" i="2"/>
  <c r="C49" i="2"/>
  <c r="D48" i="2"/>
  <c r="E48" i="2"/>
  <c r="E51" i="2"/>
  <c r="E49" i="2"/>
  <c r="D59" i="2"/>
  <c r="C59" i="2"/>
  <c r="Z36" i="2"/>
  <c r="Z37" i="2"/>
  <c r="Z38" i="2"/>
  <c r="Z39" i="2"/>
  <c r="Z40" i="2"/>
  <c r="Z41" i="2"/>
  <c r="W37" i="2"/>
  <c r="W38" i="2"/>
  <c r="W39" i="2"/>
  <c r="W40" i="2"/>
  <c r="W41" i="2"/>
  <c r="T37" i="2"/>
  <c r="T38" i="2"/>
  <c r="T39" i="2"/>
  <c r="T40" i="2"/>
  <c r="T41" i="2"/>
  <c r="T42" i="2"/>
  <c r="Q36" i="2"/>
  <c r="Q37" i="2"/>
  <c r="Q38" i="2"/>
  <c r="Q39" i="2"/>
  <c r="Q40" i="2"/>
  <c r="Q41" i="2"/>
  <c r="Q42" i="2"/>
  <c r="N35" i="2"/>
  <c r="N36" i="2"/>
  <c r="N37" i="2"/>
  <c r="N38" i="2"/>
  <c r="N39" i="2"/>
  <c r="N40" i="2"/>
  <c r="N41" i="2"/>
  <c r="K36" i="2"/>
  <c r="K37" i="2"/>
  <c r="K38" i="2"/>
  <c r="K39" i="2"/>
  <c r="K40" i="2"/>
  <c r="K41" i="2"/>
  <c r="K42" i="2"/>
  <c r="H36" i="2"/>
  <c r="H37" i="2"/>
  <c r="H38" i="2"/>
  <c r="H39" i="2"/>
  <c r="H40" i="2"/>
  <c r="H41" i="2"/>
  <c r="H42" i="2"/>
  <c r="E37" i="2"/>
  <c r="E38" i="2"/>
  <c r="E39" i="2"/>
  <c r="E40" i="2"/>
  <c r="E41" i="2"/>
  <c r="E42" i="2"/>
  <c r="O14" i="2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E35" i="2"/>
  <c r="H35" i="2"/>
  <c r="K35" i="2"/>
  <c r="Q35" i="2"/>
  <c r="T35" i="2"/>
  <c r="W35" i="2"/>
  <c r="Z35" i="2"/>
  <c r="E36" i="2"/>
  <c r="T36" i="2"/>
  <c r="W36" i="2"/>
  <c r="N42" i="2"/>
  <c r="W42" i="2"/>
  <c r="Z42" i="2"/>
  <c r="O15" i="2"/>
  <c r="N14" i="2"/>
  <c r="N13" i="2"/>
  <c r="O13" i="2"/>
  <c r="X43" i="2"/>
  <c r="O20" i="2"/>
  <c r="Y43" i="2"/>
  <c r="Z43" i="2"/>
  <c r="V43" i="2"/>
  <c r="U43" i="2"/>
  <c r="W43" i="2"/>
  <c r="G43" i="2"/>
  <c r="H43" i="2"/>
  <c r="N15" i="2"/>
  <c r="N16" i="2"/>
  <c r="N17" i="2"/>
  <c r="N18" i="2"/>
  <c r="N19" i="2"/>
  <c r="N20" i="2"/>
  <c r="Q32" i="2"/>
  <c r="N32" i="2"/>
  <c r="Z32" i="2"/>
  <c r="W32" i="2"/>
  <c r="T32" i="2"/>
  <c r="E43" i="2"/>
  <c r="E32" i="2"/>
  <c r="H32" i="2"/>
  <c r="K32" i="2"/>
  <c r="O19" i="2"/>
  <c r="S43" i="2"/>
  <c r="R43" i="2"/>
  <c r="O18" i="2"/>
  <c r="P43" i="2"/>
  <c r="O43" i="2"/>
  <c r="O17" i="2"/>
  <c r="M43" i="2"/>
  <c r="L43" i="2"/>
  <c r="O16" i="2"/>
  <c r="D21" i="2"/>
  <c r="E59" i="2"/>
  <c r="F20" i="2"/>
  <c r="F19" i="2"/>
  <c r="F18" i="2"/>
  <c r="F17" i="2"/>
  <c r="F16" i="2"/>
  <c r="F15" i="2"/>
  <c r="F14" i="2"/>
  <c r="F13" i="2"/>
  <c r="P13" i="2"/>
  <c r="P17" i="2"/>
  <c r="P18" i="2"/>
  <c r="P20" i="2"/>
  <c r="T43" i="2"/>
  <c r="Q43" i="2"/>
  <c r="P19" i="2"/>
  <c r="P15" i="2"/>
  <c r="N43" i="2"/>
  <c r="K43" i="2"/>
  <c r="P16" i="2"/>
  <c r="P14" i="2"/>
  <c r="H17" i="2"/>
  <c r="I14" i="2"/>
  <c r="K14" i="2"/>
  <c r="I15" i="2"/>
  <c r="K15" i="2"/>
  <c r="H13" i="2"/>
  <c r="H19" i="2"/>
  <c r="I18" i="2"/>
  <c r="K18" i="2"/>
  <c r="H20" i="2"/>
  <c r="H14" i="2"/>
  <c r="I20" i="2"/>
  <c r="K20" i="2"/>
  <c r="H16" i="2"/>
  <c r="F21" i="2"/>
  <c r="I17" i="2"/>
  <c r="K17" i="2"/>
  <c r="I13" i="2"/>
  <c r="K13" i="2"/>
  <c r="H21" i="2"/>
  <c r="I19" i="2"/>
  <c r="K19" i="2"/>
  <c r="I16" i="2"/>
  <c r="K16" i="2"/>
  <c r="H18" i="2"/>
  <c r="H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Bílý Pavel</author>
    <author>Sedláčková Martina</author>
  </authors>
  <commentList>
    <comment ref="J10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Tabulka f) JE předmětem kontroly ŘO IROP! Tvoří podklad pro změnu akceptačního dopisu. 
</t>
        </r>
      </text>
    </comment>
    <comment ref="M11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Srovnávací tabulka NENÍ předmětem kontroly IROP, slouží jako praktická pomůcka pro MAS. </t>
        </r>
      </text>
    </comment>
    <comment ref="E15" authorId="1" shapeId="0" xr:uid="{00000000-0006-0000-0100-000003000000}">
      <text>
        <r>
          <rPr>
            <u/>
            <sz val="9"/>
            <color indexed="81"/>
            <rFont val="Tahoma"/>
            <family val="2"/>
            <charset val="238"/>
          </rPr>
          <t xml:space="preserve">Uveďte reálné čerpání podle přehledu od ŘO IROP. </t>
        </r>
      </text>
    </comment>
    <comment ref="E16" authorId="0" shapeId="0" xr:uid="{00000000-0006-0000-0100-000004000000}">
      <text>
        <r>
          <rPr>
            <u/>
            <sz val="9"/>
            <color indexed="81"/>
            <rFont val="Tahoma"/>
            <family val="2"/>
            <charset val="238"/>
          </rPr>
          <t>Dále uveďte plánované čerpání v dalších dotčených letech...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E25" authorId="1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Aktuální kurz určený ŘO IROP. </t>
        </r>
      </text>
    </comment>
    <comment ref="D26" authorId="1" shapeId="0" xr:uid="{00000000-0006-0000-0100-000006000000}">
      <text>
        <r>
          <rPr>
            <u/>
            <sz val="9"/>
            <color indexed="81"/>
            <rFont val="Tahoma"/>
            <family val="2"/>
            <charset val="238"/>
          </rPr>
          <t xml:space="preserve">Zde uveďte částku z MAS postoupené tabulky nazvané - "Přepočet alokace MAS k 31.10.2018". </t>
        </r>
      </text>
    </comment>
    <comment ref="D29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Tabulka e) NENÍ předmětem kontroly ŘO IROP. Slouží jako praktická pomůcka pro MAS.</t>
        </r>
      </text>
    </comment>
    <comment ref="C46" authorId="1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 xml:space="preserve">Tabulka e) - celkem JE předmětem kontroly ŘO IROP! </t>
        </r>
      </text>
    </comment>
    <comment ref="C59" authorId="1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Hodnota musí být totožná s buňkou D21.</t>
        </r>
      </text>
    </comment>
    <comment ref="D59" authorId="1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Hodnota musí být totožná s buňkou E21.</t>
        </r>
      </text>
    </comment>
  </commentList>
</comments>
</file>

<file path=xl/sharedStrings.xml><?xml version="1.0" encoding="utf-8"?>
<sst xmlns="http://schemas.openxmlformats.org/spreadsheetml/2006/main" count="255" uniqueCount="76">
  <si>
    <t>IROP</t>
  </si>
  <si>
    <t>Verze: 02_2019</t>
  </si>
  <si>
    <t>Název nositele:</t>
  </si>
  <si>
    <t>MAS Mezi Hrady, z. s.</t>
  </si>
  <si>
    <t>Registrační číslo ISg:</t>
  </si>
  <si>
    <t>Číslo žádosti o změnu v MS 2014+:</t>
  </si>
  <si>
    <t>Datum změny:</t>
  </si>
  <si>
    <t>Finanční tabulky zpracujte v jednotkách korun (nikoliv tis. Kč)!</t>
  </si>
  <si>
    <r>
      <t xml:space="preserve">IROP: Tabulka f) Financování SCLLD v jednotlivých letech podle specifických cílů operačních programů /opatření EZFRV (PRV) - </t>
    </r>
    <r>
      <rPr>
        <b/>
        <u/>
        <sz val="10"/>
        <color rgb="FF00B050"/>
        <rFont val="Calibri"/>
        <family val="2"/>
        <charset val="238"/>
        <scheme val="minor"/>
      </rPr>
      <t>2016</t>
    </r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</si>
  <si>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</si>
  <si>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</si>
  <si>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</si>
  <si>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</si>
  <si>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</si>
  <si>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</si>
  <si>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</si>
  <si>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</si>
  <si>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</si>
  <si>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>Soukromé zdroje (e)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</si>
  <si>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</si>
  <si>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</si>
  <si>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</si>
  <si>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</si>
  <si>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</si>
  <si>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</si>
  <si>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r>
      <t>IROP: Tabulka f) Financování SCLLD v jednotlivých letech podle specifických cílů operačních programů /opatření EZFRV (PRV) -</t>
    </r>
    <r>
      <rPr>
        <b/>
        <u/>
        <sz val="10"/>
        <color rgb="FF00B050"/>
        <rFont val="Calibri"/>
        <family val="2"/>
        <charset val="238"/>
        <scheme val="minor"/>
      </rPr>
      <t xml:space="preserve"> 2017</t>
    </r>
  </si>
  <si>
    <r>
      <t xml:space="preserve">IROP: Tabulka f) Financování SCLLD v jednotlivých letech podle specifických cílů operačních programů /opatření EZFRV (PRV) - </t>
    </r>
    <r>
      <rPr>
        <b/>
        <u/>
        <sz val="10"/>
        <color rgb="FF00B050"/>
        <rFont val="Calibri"/>
        <family val="2"/>
        <charset val="238"/>
        <scheme val="minor"/>
      </rPr>
      <t>2018</t>
    </r>
  </si>
  <si>
    <r>
      <t xml:space="preserve">IROP: Tabulka f) Financování SCLLD v jednotlivých letech podle specifických cílů operačních programů /opatření EZFRV (PRV) - </t>
    </r>
    <r>
      <rPr>
        <b/>
        <u/>
        <sz val="10"/>
        <color rgb="FF00B050"/>
        <rFont val="Calibri"/>
        <family val="2"/>
        <charset val="238"/>
        <scheme val="minor"/>
      </rPr>
      <t>2019</t>
    </r>
  </si>
  <si>
    <r>
      <t xml:space="preserve">IROP: Tabulka f) Financování SCLLD v jednotlivých letech podle specifických cílů operačních programů /opatření EZFRV (PRV) - </t>
    </r>
    <r>
      <rPr>
        <b/>
        <u/>
        <sz val="10"/>
        <color rgb="FF00B050"/>
        <rFont val="Calibri"/>
        <family val="2"/>
        <charset val="238"/>
        <scheme val="minor"/>
      </rPr>
      <t>2020</t>
    </r>
  </si>
  <si>
    <r>
      <t>IROP: Tabulka f) Financování SCLLD v jednotlivých letech podle specifických cílů operačních programů /opatření EZFRV (PRV) -</t>
    </r>
    <r>
      <rPr>
        <b/>
        <u/>
        <sz val="10"/>
        <color rgb="FF00B050"/>
        <rFont val="Calibri"/>
        <family val="2"/>
        <charset val="238"/>
        <scheme val="minor"/>
      </rPr>
      <t xml:space="preserve"> 2021</t>
    </r>
  </si>
  <si>
    <r>
      <t>IROP: Tabulka f) Financování SCLLD v jednotlivých letech podle specifických cílů operačních programů /opatření EZFRV (PRV) -</t>
    </r>
    <r>
      <rPr>
        <b/>
        <u/>
        <sz val="10"/>
        <color rgb="FF00B050"/>
        <rFont val="Calibri"/>
        <family val="2"/>
        <charset val="238"/>
        <scheme val="minor"/>
      </rPr>
      <t xml:space="preserve"> 2022</t>
    </r>
  </si>
  <si>
    <r>
      <t xml:space="preserve">IROP: Tabulka f) Financování SCLLD v jednotlivých letech podle specifických cílů operačních programů /opatření EZFRV (PRV) - </t>
    </r>
    <r>
      <rPr>
        <b/>
        <u/>
        <sz val="10"/>
        <color rgb="FF00B050"/>
        <rFont val="Calibri"/>
        <family val="2"/>
        <charset val="238"/>
        <scheme val="minor"/>
      </rPr>
      <t>2023</t>
    </r>
  </si>
  <si>
    <t>Soukromé zdroje (c)</t>
  </si>
  <si>
    <r>
      <t xml:space="preserve">IROP: Tabulka f) Financování SCLLD v jednotlivých letech podle specifických cílů operačních programů /opatření EZFRV (PRV) - </t>
    </r>
    <r>
      <rPr>
        <b/>
        <u/>
        <sz val="10"/>
        <color rgb="FF00B050"/>
        <rFont val="Calibri"/>
        <family val="2"/>
        <charset val="238"/>
        <scheme val="minor"/>
      </rPr>
      <t>CELKEM</t>
    </r>
  </si>
  <si>
    <t>Kontrolní tabulka finančních plánů SCLLD v letech</t>
  </si>
  <si>
    <t xml:space="preserve">Finanční tabulky zpracujte v jednotkách Kč (nikoliv tis. Kč)! </t>
  </si>
  <si>
    <t xml:space="preserve">*Světle zelená pole jsou určená k vyplnění. </t>
  </si>
  <si>
    <t>SC 4.1: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</si>
  <si>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</si>
  <si>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</si>
  <si>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</si>
  <si>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</si>
  <si>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</si>
  <si>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</si>
  <si>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 xml:space="preserve">Kontrolní hranice </t>
  </si>
  <si>
    <t xml:space="preserve">Splnění kontrolní hranice </t>
  </si>
  <si>
    <t>SROVNÁVACÍ TABULKA CZV</t>
  </si>
  <si>
    <t>Příspěvek Unie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</si>
  <si>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</si>
  <si>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</si>
  <si>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 xml:space="preserve">Rok </t>
  </si>
  <si>
    <t>Tabulka F</t>
  </si>
  <si>
    <t>Tabulka E</t>
  </si>
  <si>
    <t>Porovnání tabulek</t>
  </si>
  <si>
    <t>Celkem</t>
  </si>
  <si>
    <t>x</t>
  </si>
  <si>
    <t>Údaje musí být uvedené v jednotkách Kč!</t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</si>
  <si>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</si>
  <si>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</si>
  <si>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 xml:space="preserve">Alokace pro MAS (příspěvek Unie) v Kč  </t>
  </si>
  <si>
    <t xml:space="preserve">Porovnání hodnot </t>
  </si>
  <si>
    <t xml:space="preserve">Tabulka e) "Financování podle jednotlivých SC a opatření v letech" </t>
  </si>
  <si>
    <t>Strategie CLLD</t>
  </si>
  <si>
    <r>
      <t xml:space="preserve">Opatření             </t>
    </r>
    <r>
      <rPr>
        <b/>
        <sz val="9"/>
        <rFont val="Calibri"/>
        <family val="2"/>
        <charset val="238"/>
        <scheme val="minor"/>
      </rPr>
      <t>(číslo nebo název opatření dle Strategie CLLD)</t>
    </r>
  </si>
  <si>
    <t>Podopatření</t>
  </si>
  <si>
    <t>CZV</t>
  </si>
  <si>
    <t xml:space="preserve">příspěvek EU </t>
  </si>
  <si>
    <t>podíl příspěvku EU na CZV v %</t>
  </si>
  <si>
    <t>1.6. Rozvoj malého a středního podnikání vč. sociálních podniků</t>
  </si>
  <si>
    <t>2.2. Zlepšování úrovně poskytování sociálních služeb v obcích</t>
  </si>
  <si>
    <t>2.6. Zvyšování vzdělanostní úrovně obyvatelstva</t>
  </si>
  <si>
    <t>3.3. Kvalitní dopravní infrastruktura</t>
  </si>
  <si>
    <t>Tabulka e) - CELKEM</t>
  </si>
  <si>
    <t>CELKEM</t>
  </si>
  <si>
    <t>CLLD_16_02_108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</si>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</sst>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\ &quot;Kč&quot;"/>
    <numFmt numFmtId="166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theme="6" tint="0.79998168889431442"/>
      <name val="Calibri"/>
      <family val="2"/>
      <charset val="238"/>
      <scheme val="minor"/>
    </font>
    <font>
      <sz val="9"/>
      <color indexed="81"/>
      <name val="Tahoma"/>
      <charset val="1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u/>
      <sz val="10"/>
      <color rgb="FF00B05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2" fontId="2" fillId="0" borderId="1" xfId="0" applyNumberFormat="1" applyFont="1" applyBorder="1"/>
    <xf numFmtId="2" fontId="2" fillId="0" borderId="14" xfId="0" applyNumberFormat="1" applyFont="1" applyBorder="1"/>
    <xf numFmtId="0" fontId="3" fillId="0" borderId="0" xfId="0" applyFont="1"/>
    <xf numFmtId="164" fontId="2" fillId="0" borderId="1" xfId="0" applyNumberFormat="1" applyFont="1" applyBorder="1"/>
    <xf numFmtId="164" fontId="2" fillId="0" borderId="14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0" fillId="0" borderId="3" xfId="0" applyBorder="1"/>
    <xf numFmtId="4" fontId="1" fillId="4" borderId="21" xfId="0" applyNumberFormat="1" applyFont="1" applyFill="1" applyBorder="1"/>
    <xf numFmtId="2" fontId="1" fillId="4" borderId="21" xfId="0" applyNumberFormat="1" applyFont="1" applyFill="1" applyBorder="1"/>
    <xf numFmtId="4" fontId="1" fillId="4" borderId="22" xfId="0" applyNumberFormat="1" applyFont="1" applyFill="1" applyBorder="1" applyAlignment="1">
      <alignment horizontal="right"/>
    </xf>
    <xf numFmtId="164" fontId="2" fillId="0" borderId="4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4" fontId="2" fillId="8" borderId="1" xfId="0" applyNumberFormat="1" applyFont="1" applyFill="1" applyBorder="1"/>
    <xf numFmtId="4" fontId="2" fillId="8" borderId="14" xfId="0" applyNumberFormat="1" applyFont="1" applyFill="1" applyBorder="1"/>
    <xf numFmtId="4" fontId="2" fillId="8" borderId="4" xfId="0" applyNumberFormat="1" applyFont="1" applyFill="1" applyBorder="1"/>
    <xf numFmtId="0" fontId="5" fillId="9" borderId="0" xfId="0" applyFont="1" applyFill="1"/>
    <xf numFmtId="0" fontId="0" fillId="9" borderId="0" xfId="0" applyFill="1"/>
    <xf numFmtId="4" fontId="2" fillId="11" borderId="10" xfId="0" applyNumberFormat="1" applyFont="1" applyFill="1" applyBorder="1"/>
    <xf numFmtId="4" fontId="2" fillId="11" borderId="17" xfId="0" applyNumberFormat="1" applyFont="1" applyFill="1" applyBorder="1"/>
    <xf numFmtId="4" fontId="2" fillId="11" borderId="11" xfId="0" applyNumberFormat="1" applyFont="1" applyFill="1" applyBorder="1"/>
    <xf numFmtId="4" fontId="2" fillId="11" borderId="14" xfId="0" applyNumberFormat="1" applyFont="1" applyFill="1" applyBorder="1"/>
    <xf numFmtId="49" fontId="1" fillId="0" borderId="0" xfId="0" applyNumberFormat="1" applyFont="1"/>
    <xf numFmtId="0" fontId="0" fillId="0" borderId="2" xfId="0" applyBorder="1"/>
    <xf numFmtId="0" fontId="0" fillId="0" borderId="5" xfId="0" applyBorder="1"/>
    <xf numFmtId="0" fontId="5" fillId="6" borderId="25" xfId="0" applyFont="1" applyFill="1" applyBorder="1"/>
    <xf numFmtId="2" fontId="5" fillId="6" borderId="25" xfId="0" applyNumberFormat="1" applyFont="1" applyFill="1" applyBorder="1"/>
    <xf numFmtId="0" fontId="5" fillId="6" borderId="6" xfId="0" applyFont="1" applyFill="1" applyBorder="1"/>
    <xf numFmtId="0" fontId="1" fillId="10" borderId="24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2" fontId="6" fillId="4" borderId="28" xfId="0" applyNumberFormat="1" applyFont="1" applyFill="1" applyBorder="1"/>
    <xf numFmtId="2" fontId="6" fillId="0" borderId="2" xfId="0" applyNumberFormat="1" applyFont="1" applyBorder="1"/>
    <xf numFmtId="2" fontId="6" fillId="0" borderId="3" xfId="0" applyNumberFormat="1" applyFont="1" applyBorder="1"/>
    <xf numFmtId="2" fontId="6" fillId="0" borderId="5" xfId="0" applyNumberFormat="1" applyFont="1" applyBorder="1"/>
    <xf numFmtId="2" fontId="6" fillId="0" borderId="12" xfId="0" applyNumberFormat="1" applyFont="1" applyBorder="1"/>
    <xf numFmtId="2" fontId="6" fillId="0" borderId="29" xfId="0" applyNumberFormat="1" applyFont="1" applyBorder="1"/>
    <xf numFmtId="2" fontId="6" fillId="0" borderId="19" xfId="0" applyNumberFormat="1" applyFont="1" applyBorder="1"/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6" fillId="4" borderId="30" xfId="0" applyNumberFormat="1" applyFont="1" applyFill="1" applyBorder="1"/>
    <xf numFmtId="0" fontId="1" fillId="1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6" fillId="0" borderId="13" xfId="0" applyNumberFormat="1" applyFont="1" applyBorder="1"/>
    <xf numFmtId="2" fontId="6" fillId="0" borderId="34" xfId="0" applyNumberFormat="1" applyFont="1" applyBorder="1"/>
    <xf numFmtId="2" fontId="6" fillId="0" borderId="35" xfId="0" applyNumberFormat="1" applyFont="1" applyBorder="1"/>
    <xf numFmtId="4" fontId="2" fillId="11" borderId="2" xfId="0" applyNumberFormat="1" applyFont="1" applyFill="1" applyBorder="1"/>
    <xf numFmtId="4" fontId="2" fillId="11" borderId="3" xfId="0" applyNumberFormat="1" applyFont="1" applyFill="1" applyBorder="1"/>
    <xf numFmtId="4" fontId="2" fillId="11" borderId="5" xfId="0" applyNumberFormat="1" applyFont="1" applyFill="1" applyBorder="1"/>
    <xf numFmtId="0" fontId="12" fillId="15" borderId="53" xfId="0" applyFont="1" applyFill="1" applyBorder="1" applyAlignment="1">
      <alignment horizontal="center" vertical="center" wrapText="1"/>
    </xf>
    <xf numFmtId="49" fontId="15" fillId="16" borderId="53" xfId="0" applyNumberFormat="1" applyFont="1" applyFill="1" applyBorder="1" applyAlignment="1">
      <alignment horizontal="center" vertical="center" wrapText="1"/>
    </xf>
    <xf numFmtId="0" fontId="15" fillId="16" borderId="53" xfId="0" applyFont="1" applyFill="1" applyBorder="1" applyAlignment="1">
      <alignment horizontal="center" vertical="center" wrapText="1"/>
    </xf>
    <xf numFmtId="165" fontId="16" fillId="16" borderId="53" xfId="0" applyNumberFormat="1" applyFont="1" applyFill="1" applyBorder="1" applyAlignment="1">
      <alignment horizontal="right" vertical="center" wrapText="1"/>
    </xf>
    <xf numFmtId="4" fontId="16" fillId="8" borderId="54" xfId="0" applyNumberFormat="1" applyFont="1" applyFill="1" applyBorder="1" applyAlignment="1">
      <alignment horizontal="center" vertical="center"/>
    </xf>
    <xf numFmtId="0" fontId="12" fillId="14" borderId="68" xfId="0" applyFont="1" applyFill="1" applyBorder="1" applyAlignment="1">
      <alignment horizontal="center" vertical="center" wrapText="1"/>
    </xf>
    <xf numFmtId="0" fontId="12" fillId="14" borderId="69" xfId="0" applyFont="1" applyFill="1" applyBorder="1" applyAlignment="1">
      <alignment horizontal="center" vertical="top" wrapText="1"/>
    </xf>
    <xf numFmtId="0" fontId="12" fillId="14" borderId="70" xfId="0" applyFont="1" applyFill="1" applyBorder="1" applyAlignment="1">
      <alignment horizontal="center" vertical="center" wrapText="1"/>
    </xf>
    <xf numFmtId="0" fontId="12" fillId="14" borderId="69" xfId="0" applyFont="1" applyFill="1" applyBorder="1" applyAlignment="1">
      <alignment horizontal="center" vertical="center" wrapText="1"/>
    </xf>
    <xf numFmtId="0" fontId="12" fillId="15" borderId="72" xfId="0" applyFont="1" applyFill="1" applyBorder="1" applyAlignment="1">
      <alignment horizontal="center" vertical="center" wrapText="1"/>
    </xf>
    <xf numFmtId="49" fontId="15" fillId="16" borderId="73" xfId="0" applyNumberFormat="1" applyFont="1" applyFill="1" applyBorder="1" applyAlignment="1">
      <alignment horizontal="center" vertical="center" wrapText="1"/>
    </xf>
    <xf numFmtId="0" fontId="15" fillId="16" borderId="73" xfId="0" applyFont="1" applyFill="1" applyBorder="1" applyAlignment="1">
      <alignment horizontal="center" vertical="center" wrapText="1"/>
    </xf>
    <xf numFmtId="165" fontId="12" fillId="16" borderId="73" xfId="0" applyNumberFormat="1" applyFont="1" applyFill="1" applyBorder="1" applyAlignment="1">
      <alignment horizontal="right" vertical="center" wrapText="1"/>
    </xf>
    <xf numFmtId="4" fontId="16" fillId="8" borderId="73" xfId="0" applyNumberFormat="1" applyFont="1" applyFill="1" applyBorder="1" applyAlignment="1">
      <alignment horizontal="center" vertical="center"/>
    </xf>
    <xf numFmtId="165" fontId="12" fillId="16" borderId="74" xfId="0" applyNumberFormat="1" applyFont="1" applyFill="1" applyBorder="1" applyAlignment="1">
      <alignment horizontal="right" vertical="center" wrapText="1"/>
    </xf>
    <xf numFmtId="0" fontId="12" fillId="10" borderId="0" xfId="0" applyFont="1" applyFill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top" wrapText="1"/>
    </xf>
    <xf numFmtId="0" fontId="12" fillId="10" borderId="52" xfId="0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3" borderId="77" xfId="0" applyFont="1" applyFill="1" applyBorder="1" applyAlignment="1">
      <alignment horizontal="center" vertical="center" wrapText="1"/>
    </xf>
    <xf numFmtId="165" fontId="12" fillId="16" borderId="7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0" fillId="0" borderId="0" xfId="0" applyFont="1"/>
    <xf numFmtId="0" fontId="1" fillId="10" borderId="15" xfId="0" applyFont="1" applyFill="1" applyBorder="1" applyAlignment="1">
      <alignment horizontal="center" vertical="center"/>
    </xf>
    <xf numFmtId="4" fontId="2" fillId="11" borderId="9" xfId="0" applyNumberFormat="1" applyFont="1" applyFill="1" applyBorder="1"/>
    <xf numFmtId="4" fontId="2" fillId="11" borderId="25" xfId="0" applyNumberFormat="1" applyFont="1" applyFill="1" applyBorder="1"/>
    <xf numFmtId="4" fontId="2" fillId="11" borderId="6" xfId="0" applyNumberFormat="1" applyFont="1" applyFill="1" applyBorder="1"/>
    <xf numFmtId="4" fontId="1" fillId="11" borderId="1" xfId="0" applyNumberFormat="1" applyFont="1" applyFill="1" applyBorder="1"/>
    <xf numFmtId="4" fontId="1" fillId="11" borderId="14" xfId="0" applyNumberFormat="1" applyFont="1" applyFill="1" applyBorder="1"/>
    <xf numFmtId="1" fontId="0" fillId="11" borderId="80" xfId="0" applyNumberForma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left"/>
    </xf>
    <xf numFmtId="2" fontId="6" fillId="0" borderId="32" xfId="0" applyNumberFormat="1" applyFont="1" applyBorder="1" applyAlignment="1">
      <alignment horizontal="left"/>
    </xf>
    <xf numFmtId="2" fontId="6" fillId="0" borderId="33" xfId="0" applyNumberFormat="1" applyFont="1" applyBorder="1" applyAlignment="1">
      <alignment horizontal="left"/>
    </xf>
    <xf numFmtId="0" fontId="5" fillId="0" borderId="0" xfId="0" applyFont="1"/>
    <xf numFmtId="4" fontId="1" fillId="11" borderId="9" xfId="0" applyNumberFormat="1" applyFont="1" applyFill="1" applyBorder="1"/>
    <xf numFmtId="4" fontId="1" fillId="11" borderId="25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5" fillId="11" borderId="81" xfId="0" applyFont="1" applyFill="1" applyBorder="1"/>
    <xf numFmtId="0" fontId="5" fillId="11" borderId="17" xfId="0" applyFont="1" applyFill="1" applyBorder="1"/>
    <xf numFmtId="0" fontId="5" fillId="11" borderId="3" xfId="0" applyFont="1" applyFill="1" applyBorder="1"/>
    <xf numFmtId="0" fontId="5" fillId="11" borderId="11" xfId="0" applyFont="1" applyFill="1" applyBorder="1"/>
    <xf numFmtId="0" fontId="5" fillId="11" borderId="5" xfId="0" applyFont="1" applyFill="1" applyBorder="1"/>
    <xf numFmtId="0" fontId="25" fillId="11" borderId="81" xfId="0" applyFont="1" applyFill="1" applyBorder="1"/>
    <xf numFmtId="0" fontId="25" fillId="11" borderId="17" xfId="0" applyFont="1" applyFill="1" applyBorder="1"/>
    <xf numFmtId="0" fontId="25" fillId="11" borderId="3" xfId="0" applyFont="1" applyFill="1" applyBorder="1"/>
    <xf numFmtId="0" fontId="25" fillId="11" borderId="11" xfId="0" applyFont="1" applyFill="1" applyBorder="1"/>
    <xf numFmtId="0" fontId="25" fillId="11" borderId="5" xfId="0" applyFont="1" applyFill="1" applyBorder="1"/>
    <xf numFmtId="4" fontId="2" fillId="12" borderId="25" xfId="0" applyNumberFormat="1" applyFont="1" applyFill="1" applyBorder="1"/>
    <xf numFmtId="4" fontId="2" fillId="12" borderId="14" xfId="0" applyNumberFormat="1" applyFont="1" applyFill="1" applyBorder="1"/>
    <xf numFmtId="4" fontId="2" fillId="0" borderId="18" xfId="0" applyNumberFormat="1" applyFont="1" applyBorder="1"/>
    <xf numFmtId="2" fontId="2" fillId="0" borderId="18" xfId="0" applyNumberFormat="1" applyFont="1" applyBorder="1"/>
    <xf numFmtId="4" fontId="2" fillId="0" borderId="14" xfId="0" applyNumberFormat="1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164" fontId="1" fillId="4" borderId="23" xfId="0" applyNumberFormat="1" applyFont="1" applyFill="1" applyBorder="1"/>
    <xf numFmtId="4" fontId="2" fillId="11" borderId="15" xfId="0" applyNumberFormat="1" applyFont="1" applyFill="1" applyBorder="1"/>
    <xf numFmtId="4" fontId="2" fillId="11" borderId="16" xfId="0" applyNumberFormat="1" applyFont="1" applyFill="1" applyBorder="1"/>
    <xf numFmtId="4" fontId="1" fillId="18" borderId="85" xfId="0" applyNumberFormat="1" applyFont="1" applyFill="1" applyBorder="1"/>
    <xf numFmtId="4" fontId="1" fillId="18" borderId="86" xfId="0" applyNumberFormat="1" applyFont="1" applyFill="1" applyBorder="1"/>
    <xf numFmtId="4" fontId="2" fillId="11" borderId="24" xfId="0" applyNumberFormat="1" applyFont="1" applyFill="1" applyBorder="1"/>
    <xf numFmtId="4" fontId="2" fillId="11" borderId="27" xfId="0" applyNumberFormat="1" applyFont="1" applyFill="1" applyBorder="1"/>
    <xf numFmtId="4" fontId="8" fillId="18" borderId="85" xfId="0" applyNumberFormat="1" applyFont="1" applyFill="1" applyBorder="1"/>
    <xf numFmtId="4" fontId="8" fillId="18" borderId="86" xfId="0" applyNumberFormat="1" applyFont="1" applyFill="1" applyBorder="1"/>
    <xf numFmtId="0" fontId="27" fillId="0" borderId="0" xfId="0" applyFont="1"/>
    <xf numFmtId="0" fontId="17" fillId="0" borderId="0" xfId="0" applyFont="1" applyAlignment="1">
      <alignment vertical="center"/>
    </xf>
    <xf numFmtId="0" fontId="28" fillId="0" borderId="0" xfId="0" applyFont="1"/>
    <xf numFmtId="2" fontId="7" fillId="12" borderId="20" xfId="0" applyNumberFormat="1" applyFont="1" applyFill="1" applyBorder="1"/>
    <xf numFmtId="2" fontId="7" fillId="12" borderId="21" xfId="0" applyNumberFormat="1" applyFont="1" applyFill="1" applyBorder="1"/>
    <xf numFmtId="4" fontId="7" fillId="12" borderId="23" xfId="0" applyNumberFormat="1" applyFont="1" applyFill="1" applyBorder="1"/>
    <xf numFmtId="4" fontId="7" fillId="12" borderId="21" xfId="0" applyNumberFormat="1" applyFont="1" applyFill="1" applyBorder="1"/>
    <xf numFmtId="4" fontId="8" fillId="12" borderId="20" xfId="0" applyNumberFormat="1" applyFont="1" applyFill="1" applyBorder="1"/>
    <xf numFmtId="4" fontId="8" fillId="12" borderId="21" xfId="0" applyNumberFormat="1" applyFont="1" applyFill="1" applyBorder="1"/>
    <xf numFmtId="4" fontId="8" fillId="12" borderId="23" xfId="0" applyNumberFormat="1" applyFont="1" applyFill="1" applyBorder="1"/>
    <xf numFmtId="4" fontId="7" fillId="12" borderId="20" xfId="0" applyNumberFormat="1" applyFont="1" applyFill="1" applyBorder="1"/>
    <xf numFmtId="0" fontId="29" fillId="0" borderId="0" xfId="0" applyFont="1"/>
    <xf numFmtId="0" fontId="30" fillId="0" borderId="0" xfId="0" applyFont="1"/>
    <xf numFmtId="0" fontId="1" fillId="11" borderId="87" xfId="0" applyFont="1" applyFill="1" applyBorder="1"/>
    <xf numFmtId="166" fontId="5" fillId="7" borderId="89" xfId="0" applyNumberFormat="1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 wrapText="1"/>
    </xf>
    <xf numFmtId="3" fontId="0" fillId="0" borderId="88" xfId="0" applyNumberFormat="1" applyBorder="1" applyAlignment="1">
      <alignment horizontal="center" vertical="center"/>
    </xf>
    <xf numFmtId="0" fontId="0" fillId="17" borderId="9" xfId="0" applyFill="1" applyBorder="1"/>
    <xf numFmtId="0" fontId="0" fillId="17" borderId="25" xfId="0" applyFill="1" applyBorder="1"/>
    <xf numFmtId="0" fontId="5" fillId="17" borderId="25" xfId="0" applyFont="1" applyFill="1" applyBorder="1"/>
    <xf numFmtId="0" fontId="1" fillId="5" borderId="91" xfId="0" applyFont="1" applyFill="1" applyBorder="1" applyAlignment="1">
      <alignment horizontal="center" vertical="center"/>
    </xf>
    <xf numFmtId="0" fontId="1" fillId="5" borderId="92" xfId="0" applyFont="1" applyFill="1" applyBorder="1" applyAlignment="1">
      <alignment horizontal="center" vertical="center"/>
    </xf>
    <xf numFmtId="0" fontId="1" fillId="5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/>
    </xf>
    <xf numFmtId="0" fontId="1" fillId="2" borderId="9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49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3" fillId="13" borderId="39" xfId="0" applyFont="1" applyFill="1" applyBorder="1" applyAlignment="1">
      <alignment horizontal="center" vertical="center" wrapText="1"/>
    </xf>
    <xf numFmtId="0" fontId="13" fillId="13" borderId="43" xfId="0" applyFont="1" applyFill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 wrapText="1"/>
    </xf>
    <xf numFmtId="0" fontId="13" fillId="13" borderId="41" xfId="0" applyFont="1" applyFill="1" applyBorder="1" applyAlignment="1">
      <alignment horizontal="center" vertical="center" wrapText="1"/>
    </xf>
    <xf numFmtId="0" fontId="13" fillId="13" borderId="42" xfId="0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 vertical="center" wrapText="1"/>
    </xf>
    <xf numFmtId="0" fontId="12" fillId="10" borderId="50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2" fillId="10" borderId="45" xfId="0" applyFont="1" applyFill="1" applyBorder="1" applyAlignment="1">
      <alignment horizontal="center" vertical="center" wrapText="1"/>
    </xf>
    <xf numFmtId="0" fontId="12" fillId="10" borderId="47" xfId="0" applyFont="1" applyFill="1" applyBorder="1" applyAlignment="1">
      <alignment horizontal="center" vertical="center" wrapText="1"/>
    </xf>
    <xf numFmtId="0" fontId="12" fillId="10" borderId="48" xfId="0" applyFont="1" applyFill="1" applyBorder="1" applyAlignment="1">
      <alignment horizontal="center" vertical="center" wrapText="1"/>
    </xf>
    <xf numFmtId="0" fontId="12" fillId="10" borderId="46" xfId="0" applyFont="1" applyFill="1" applyBorder="1" applyAlignment="1">
      <alignment horizontal="center" vertical="center" wrapText="1"/>
    </xf>
    <xf numFmtId="0" fontId="12" fillId="10" borderId="49" xfId="0" applyFont="1" applyFill="1" applyBorder="1" applyAlignment="1">
      <alignment horizontal="center" vertical="center" wrapText="1"/>
    </xf>
    <xf numFmtId="49" fontId="12" fillId="10" borderId="51" xfId="0" applyNumberFormat="1" applyFont="1" applyFill="1" applyBorder="1" applyAlignment="1">
      <alignment horizontal="center" vertical="center" wrapText="1"/>
    </xf>
    <xf numFmtId="49" fontId="12" fillId="10" borderId="75" xfId="0" applyNumberFormat="1" applyFont="1" applyFill="1" applyBorder="1" applyAlignment="1">
      <alignment horizontal="center" vertical="center" wrapText="1"/>
    </xf>
    <xf numFmtId="49" fontId="12" fillId="10" borderId="79" xfId="0" applyNumberFormat="1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right" vertical="center"/>
    </xf>
    <xf numFmtId="0" fontId="19" fillId="17" borderId="14" xfId="0" applyFont="1" applyFill="1" applyBorder="1" applyAlignment="1">
      <alignment horizontal="right"/>
    </xf>
    <xf numFmtId="49" fontId="12" fillId="14" borderId="51" xfId="0" applyNumberFormat="1" applyFont="1" applyFill="1" applyBorder="1" applyAlignment="1">
      <alignment horizontal="center" vertical="center" wrapText="1"/>
    </xf>
    <xf numFmtId="49" fontId="18" fillId="14" borderId="75" xfId="0" applyNumberFormat="1" applyFont="1" applyFill="1" applyBorder="1" applyAlignment="1">
      <alignment horizontal="center" vertical="center" wrapText="1"/>
    </xf>
    <xf numFmtId="49" fontId="18" fillId="14" borderId="79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3" fillId="13" borderId="63" xfId="0" applyFont="1" applyFill="1" applyBorder="1" applyAlignment="1">
      <alignment horizontal="center" vertical="center" wrapText="1"/>
    </xf>
    <xf numFmtId="0" fontId="13" fillId="13" borderId="65" xfId="0" applyFont="1" applyFill="1" applyBorder="1" applyAlignment="1">
      <alignment horizontal="center" vertical="center" wrapText="1"/>
    </xf>
    <xf numFmtId="0" fontId="13" fillId="13" borderId="71" xfId="0" applyFont="1" applyFill="1" applyBorder="1" applyAlignment="1">
      <alignment horizontal="center" vertical="center" wrapText="1"/>
    </xf>
    <xf numFmtId="0" fontId="13" fillId="13" borderId="58" xfId="0" applyFont="1" applyFill="1" applyBorder="1" applyAlignment="1">
      <alignment horizontal="center" vertical="center" wrapText="1"/>
    </xf>
    <xf numFmtId="0" fontId="13" fillId="13" borderId="64" xfId="0" applyFont="1" applyFill="1" applyBorder="1" applyAlignment="1">
      <alignment horizontal="center" vertical="center" wrapText="1"/>
    </xf>
    <xf numFmtId="0" fontId="13" fillId="13" borderId="66" xfId="0" applyFont="1" applyFill="1" applyBorder="1" applyAlignment="1">
      <alignment horizontal="center" vertical="center" wrapText="1"/>
    </xf>
    <xf numFmtId="0" fontId="13" fillId="13" borderId="59" xfId="0" applyFont="1" applyFill="1" applyBorder="1" applyAlignment="1">
      <alignment horizontal="center" vertical="center" wrapText="1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0" xfId="0" applyFont="1" applyFill="1" applyBorder="1" applyAlignment="1">
      <alignment horizontal="center" vertical="center" wrapText="1"/>
    </xf>
    <xf numFmtId="0" fontId="13" fillId="13" borderId="61" xfId="0" applyFont="1" applyFill="1" applyBorder="1" applyAlignment="1">
      <alignment horizontal="center" vertical="center" wrapText="1"/>
    </xf>
    <xf numFmtId="0" fontId="13" fillId="13" borderId="62" xfId="0" applyFont="1" applyFill="1" applyBorder="1" applyAlignment="1">
      <alignment horizontal="center" vertical="center" wrapText="1"/>
    </xf>
    <xf numFmtId="0" fontId="12" fillId="14" borderId="39" xfId="0" applyFont="1" applyFill="1" applyBorder="1" applyAlignment="1">
      <alignment horizontal="center" vertical="center" wrapText="1"/>
    </xf>
    <xf numFmtId="0" fontId="12" fillId="14" borderId="43" xfId="0" applyFont="1" applyFill="1" applyBorder="1" applyAlignment="1">
      <alignment horizontal="center" vertical="center" wrapText="1"/>
    </xf>
    <xf numFmtId="0" fontId="12" fillId="14" borderId="67" xfId="0" applyFont="1" applyFill="1" applyBorder="1" applyAlignment="1">
      <alignment horizontal="center" vertical="center" wrapText="1"/>
    </xf>
    <xf numFmtId="0" fontId="12" fillId="14" borderId="44" xfId="0" applyFont="1" applyFill="1" applyBorder="1" applyAlignment="1">
      <alignment horizontal="center" vertical="center" wrapText="1"/>
    </xf>
    <xf numFmtId="0" fontId="12" fillId="14" borderId="45" xfId="0" applyFont="1" applyFill="1" applyBorder="1" applyAlignment="1">
      <alignment horizontal="center" vertical="center" wrapText="1"/>
    </xf>
    <xf numFmtId="0" fontId="12" fillId="14" borderId="47" xfId="0" applyFont="1" applyFill="1" applyBorder="1" applyAlignment="1">
      <alignment horizontal="center" vertical="center" wrapText="1"/>
    </xf>
    <xf numFmtId="0" fontId="12" fillId="14" borderId="48" xfId="0" applyFont="1" applyFill="1" applyBorder="1" applyAlignment="1">
      <alignment horizontal="center" vertical="center" wrapText="1"/>
    </xf>
    <xf numFmtId="0" fontId="12" fillId="14" borderId="46" xfId="0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26" xfId="0" applyFont="1" applyFill="1" applyBorder="1" applyAlignment="1">
      <alignment vertical="top" wrapText="1"/>
    </xf>
    <xf numFmtId="0" fontId="19" fillId="17" borderId="10" xfId="0" applyFont="1" applyFill="1" applyBorder="1" applyAlignment="1">
      <alignment horizontal="right" vertical="center"/>
    </xf>
    <xf numFmtId="0" fontId="19" fillId="17" borderId="1" xfId="0" applyFont="1" applyFill="1" applyBorder="1" applyAlignment="1">
      <alignment horizontal="right" vertical="center"/>
    </xf>
    <xf numFmtId="0" fontId="19" fillId="17" borderId="17" xfId="0" applyFont="1" applyFill="1" applyBorder="1" applyAlignment="1">
      <alignment horizontal="right" vertical="center"/>
    </xf>
    <xf numFmtId="0" fontId="19" fillId="17" borderId="17" xfId="0" applyFont="1" applyFill="1" applyBorder="1" applyAlignment="1">
      <alignment horizontal="right"/>
    </xf>
    <xf numFmtId="0" fontId="19" fillId="17" borderId="11" xfId="0" applyFont="1" applyFill="1" applyBorder="1" applyAlignment="1">
      <alignment horizontal="right"/>
    </xf>
    <xf numFmtId="0" fontId="19" fillId="17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10" borderId="10" xfId="0" applyFont="1" applyFill="1" applyBorder="1" applyAlignment="1">
      <alignment horizontal="center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C80"/>
  <sheetViews>
    <sheetView tabSelected="1" topLeftCell="E1" workbookViewId="0">
      <selection activeCell="O13" sqref="O13"/>
    </sheetView>
  </sheetViews>
  <sheetFormatPr defaultRowHeight="15" x14ac:dyDescent="0.25"/>
  <cols>
    <col min="1" max="1" width="10.85546875" customWidth="1"/>
    <col min="5" max="5" width="15.28515625" customWidth="1"/>
    <col min="6" max="6" width="15.7109375" customWidth="1"/>
    <col min="7" max="8" width="13.85546875" customWidth="1"/>
    <col min="9" max="10" width="13.28515625" customWidth="1"/>
    <col min="11" max="11" width="17" customWidth="1"/>
    <col min="12" max="12" width="5.28515625" customWidth="1"/>
    <col min="29" max="29" width="10.7109375" customWidth="1"/>
  </cols>
  <sheetData>
    <row r="1" spans="1:29" x14ac:dyDescent="0.25">
      <c r="A1" s="79" t="s">
        <v>0</v>
      </c>
      <c r="AC1" s="124" t="s">
        <v>1</v>
      </c>
    </row>
    <row r="2" spans="1:29" x14ac:dyDescent="0.25">
      <c r="A2" s="177" t="s">
        <v>2</v>
      </c>
      <c r="B2" s="177"/>
      <c r="C2" s="177"/>
      <c r="D2" s="177"/>
      <c r="E2" s="154" t="s">
        <v>3</v>
      </c>
      <c r="F2" s="154"/>
      <c r="G2" s="154"/>
    </row>
    <row r="3" spans="1:29" x14ac:dyDescent="0.25">
      <c r="A3" s="177" t="s">
        <v>4</v>
      </c>
      <c r="B3" s="177"/>
      <c r="C3" s="177"/>
      <c r="D3" s="177"/>
      <c r="E3" s="154" t="s">
        <v>74</v>
      </c>
      <c r="F3" s="154"/>
      <c r="G3" s="154"/>
    </row>
    <row r="4" spans="1:29" ht="15.75" customHeight="1" x14ac:dyDescent="0.25">
      <c r="A4" s="178" t="s">
        <v>5</v>
      </c>
      <c r="B4" s="178"/>
      <c r="C4" s="178"/>
      <c r="D4" s="178"/>
      <c r="E4" s="154" t="s">
        <v>75</v>
      </c>
      <c r="F4" s="154"/>
      <c r="G4" s="154"/>
      <c r="M4" s="78"/>
    </row>
    <row r="5" spans="1:29" ht="15.75" customHeight="1" x14ac:dyDescent="0.25">
      <c r="A5" s="178" t="s">
        <v>6</v>
      </c>
      <c r="B5" s="178"/>
      <c r="C5" s="178"/>
      <c r="D5" s="178"/>
      <c r="E5" s="155">
        <v>43511</v>
      </c>
      <c r="F5" s="155"/>
      <c r="G5" s="155"/>
      <c r="I5" s="78" t="s">
        <v>7</v>
      </c>
      <c r="M5" s="78"/>
    </row>
    <row r="6" spans="1:29" ht="15.75" customHeight="1" x14ac:dyDescent="0.25"/>
    <row r="7" spans="1:29" ht="14.25" customHeight="1" thickBot="1" x14ac:dyDescent="0.3"/>
    <row r="8" spans="1:29" x14ac:dyDescent="0.25">
      <c r="A8" s="156" t="s">
        <v>8</v>
      </c>
      <c r="B8" s="157"/>
      <c r="C8" s="157"/>
      <c r="D8" s="157"/>
      <c r="E8" s="157"/>
      <c r="F8" s="157"/>
      <c r="G8" s="157"/>
      <c r="H8" s="157"/>
      <c r="I8" s="157"/>
      <c r="J8" s="157"/>
      <c r="K8" s="158"/>
    </row>
    <row r="9" spans="1:29" ht="12.75" customHeight="1" x14ac:dyDescent="0.25">
      <c r="A9" s="159" t="s">
        <v>9</v>
      </c>
      <c r="B9" s="159" t="s">
        <v>10</v>
      </c>
      <c r="C9" s="159" t="s">
        <v>11</v>
      </c>
      <c r="D9" s="159" t="s">
        <v>12</v>
      </c>
      <c r="E9" s="162" t="s">
        <v>13</v>
      </c>
      <c r="F9" s="163"/>
      <c r="G9" s="163"/>
      <c r="H9" s="163"/>
      <c r="I9" s="164"/>
      <c r="J9" s="75"/>
      <c r="K9" s="159" t="s">
        <v>14</v>
      </c>
    </row>
    <row r="10" spans="1:29" ht="12.75" customHeight="1" x14ac:dyDescent="0.25">
      <c r="A10" s="160"/>
      <c r="B10" s="160"/>
      <c r="C10" s="160"/>
      <c r="D10" s="160"/>
      <c r="E10" s="165" t="s">
        <v>15</v>
      </c>
      <c r="F10" s="168" t="s">
        <v>16</v>
      </c>
      <c r="G10" s="169"/>
      <c r="H10" s="168" t="s">
        <v>17</v>
      </c>
      <c r="I10" s="172"/>
      <c r="J10" s="174" t="s">
        <v>18</v>
      </c>
      <c r="K10" s="160"/>
    </row>
    <row r="11" spans="1:29" x14ac:dyDescent="0.25">
      <c r="A11" s="160"/>
      <c r="B11" s="160"/>
      <c r="C11" s="160"/>
      <c r="D11" s="160"/>
      <c r="E11" s="166"/>
      <c r="F11" s="170"/>
      <c r="G11" s="171"/>
      <c r="H11" s="170"/>
      <c r="I11" s="173"/>
      <c r="J11" s="175"/>
      <c r="K11" s="160"/>
    </row>
    <row r="12" spans="1:29" ht="51.75" thickBot="1" x14ac:dyDescent="0.3">
      <c r="A12" s="161"/>
      <c r="B12" s="161"/>
      <c r="C12" s="161"/>
      <c r="D12" s="161"/>
      <c r="E12" s="167"/>
      <c r="F12" s="71" t="s">
        <v>19</v>
      </c>
      <c r="G12" s="72" t="s">
        <v>20</v>
      </c>
      <c r="H12" s="73" t="s">
        <v>21</v>
      </c>
      <c r="I12" s="74" t="s">
        <v>22</v>
      </c>
      <c r="J12" s="176"/>
      <c r="K12" s="161"/>
    </row>
    <row r="13" spans="1:29" ht="13.5" customHeight="1" thickBot="1" x14ac:dyDescent="0.3">
      <c r="A13" s="56" t="s">
        <v>0</v>
      </c>
      <c r="B13" s="57">
        <v>4</v>
      </c>
      <c r="C13" s="58" t="s">
        <v>23</v>
      </c>
      <c r="D13" s="57" t="s">
        <v>24</v>
      </c>
      <c r="E13" s="59">
        <v>0</v>
      </c>
      <c r="F13" s="59">
        <v>0</v>
      </c>
      <c r="G13" s="60">
        <v>0</v>
      </c>
      <c r="H13" s="59">
        <v>0</v>
      </c>
      <c r="I13" s="59">
        <v>0</v>
      </c>
      <c r="J13" s="59">
        <v>0</v>
      </c>
      <c r="K13" s="59">
        <v>0</v>
      </c>
    </row>
    <row r="15" spans="1:29" ht="15.75" thickBot="1" x14ac:dyDescent="0.3"/>
    <row r="16" spans="1:29" x14ac:dyDescent="0.25">
      <c r="A16" s="156" t="s">
        <v>25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8"/>
    </row>
    <row r="17" spans="1:11" x14ac:dyDescent="0.25">
      <c r="A17" s="159" t="s">
        <v>9</v>
      </c>
      <c r="B17" s="159" t="s">
        <v>10</v>
      </c>
      <c r="C17" s="159" t="s">
        <v>11</v>
      </c>
      <c r="D17" s="159" t="s">
        <v>12</v>
      </c>
      <c r="E17" s="162" t="s">
        <v>13</v>
      </c>
      <c r="F17" s="163"/>
      <c r="G17" s="163"/>
      <c r="H17" s="163"/>
      <c r="I17" s="164"/>
      <c r="J17" s="75"/>
      <c r="K17" s="159" t="s">
        <v>14</v>
      </c>
    </row>
    <row r="18" spans="1:11" x14ac:dyDescent="0.25">
      <c r="A18" s="160"/>
      <c r="B18" s="160"/>
      <c r="C18" s="160"/>
      <c r="D18" s="160"/>
      <c r="E18" s="165" t="s">
        <v>15</v>
      </c>
      <c r="F18" s="168" t="s">
        <v>16</v>
      </c>
      <c r="G18" s="169"/>
      <c r="H18" s="168" t="s">
        <v>17</v>
      </c>
      <c r="I18" s="172"/>
      <c r="J18" s="174" t="s">
        <v>18</v>
      </c>
      <c r="K18" s="160"/>
    </row>
    <row r="19" spans="1:11" x14ac:dyDescent="0.25">
      <c r="A19" s="160"/>
      <c r="B19" s="160"/>
      <c r="C19" s="160"/>
      <c r="D19" s="160"/>
      <c r="E19" s="166"/>
      <c r="F19" s="170"/>
      <c r="G19" s="171"/>
      <c r="H19" s="170"/>
      <c r="I19" s="173"/>
      <c r="J19" s="175"/>
      <c r="K19" s="160"/>
    </row>
    <row r="20" spans="1:11" ht="51.75" thickBot="1" x14ac:dyDescent="0.3">
      <c r="A20" s="161"/>
      <c r="B20" s="161"/>
      <c r="C20" s="161"/>
      <c r="D20" s="161"/>
      <c r="E20" s="167"/>
      <c r="F20" s="71" t="s">
        <v>19</v>
      </c>
      <c r="G20" s="72" t="s">
        <v>20</v>
      </c>
      <c r="H20" s="73" t="s">
        <v>21</v>
      </c>
      <c r="I20" s="74" t="s">
        <v>22</v>
      </c>
      <c r="J20" s="176"/>
      <c r="K20" s="161"/>
    </row>
    <row r="21" spans="1:11" ht="15.75" thickBot="1" x14ac:dyDescent="0.3">
      <c r="A21" s="56" t="s">
        <v>0</v>
      </c>
      <c r="B21" s="57">
        <v>4</v>
      </c>
      <c r="C21" s="58" t="s">
        <v>23</v>
      </c>
      <c r="D21" s="57" t="s">
        <v>24</v>
      </c>
      <c r="E21" s="59">
        <v>0</v>
      </c>
      <c r="F21" s="59">
        <v>0</v>
      </c>
      <c r="G21" s="60">
        <v>0</v>
      </c>
      <c r="H21" s="59">
        <v>0</v>
      </c>
      <c r="I21" s="59">
        <v>0</v>
      </c>
      <c r="J21" s="59">
        <v>0</v>
      </c>
      <c r="K21" s="59">
        <v>0</v>
      </c>
    </row>
    <row r="23" spans="1:11" ht="15.75" thickBot="1" x14ac:dyDescent="0.3"/>
    <row r="24" spans="1:11" x14ac:dyDescent="0.25">
      <c r="A24" s="156" t="s">
        <v>26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8"/>
    </row>
    <row r="25" spans="1:11" x14ac:dyDescent="0.25">
      <c r="A25" s="159" t="s">
        <v>9</v>
      </c>
      <c r="B25" s="159" t="s">
        <v>10</v>
      </c>
      <c r="C25" s="159" t="s">
        <v>11</v>
      </c>
      <c r="D25" s="159" t="s">
        <v>12</v>
      </c>
      <c r="E25" s="162" t="s">
        <v>13</v>
      </c>
      <c r="F25" s="163"/>
      <c r="G25" s="163"/>
      <c r="H25" s="163"/>
      <c r="I25" s="164"/>
      <c r="J25" s="75"/>
      <c r="K25" s="159" t="s">
        <v>14</v>
      </c>
    </row>
    <row r="26" spans="1:11" x14ac:dyDescent="0.25">
      <c r="A26" s="160"/>
      <c r="B26" s="160"/>
      <c r="C26" s="160"/>
      <c r="D26" s="160"/>
      <c r="E26" s="165" t="s">
        <v>15</v>
      </c>
      <c r="F26" s="168" t="s">
        <v>16</v>
      </c>
      <c r="G26" s="169"/>
      <c r="H26" s="168" t="s">
        <v>17</v>
      </c>
      <c r="I26" s="172"/>
      <c r="J26" s="174" t="s">
        <v>18</v>
      </c>
      <c r="K26" s="160"/>
    </row>
    <row r="27" spans="1:11" x14ac:dyDescent="0.25">
      <c r="A27" s="160"/>
      <c r="B27" s="160"/>
      <c r="C27" s="160"/>
      <c r="D27" s="160"/>
      <c r="E27" s="166"/>
      <c r="F27" s="170"/>
      <c r="G27" s="171"/>
      <c r="H27" s="170"/>
      <c r="I27" s="173"/>
      <c r="J27" s="175"/>
      <c r="K27" s="160"/>
    </row>
    <row r="28" spans="1:11" ht="51.75" thickBot="1" x14ac:dyDescent="0.3">
      <c r="A28" s="161"/>
      <c r="B28" s="161"/>
      <c r="C28" s="161"/>
      <c r="D28" s="161"/>
      <c r="E28" s="167"/>
      <c r="F28" s="71" t="s">
        <v>19</v>
      </c>
      <c r="G28" s="72" t="s">
        <v>20</v>
      </c>
      <c r="H28" s="73" t="s">
        <v>21</v>
      </c>
      <c r="I28" s="74" t="s">
        <v>22</v>
      </c>
      <c r="J28" s="176"/>
      <c r="K28" s="161"/>
    </row>
    <row r="29" spans="1:11" ht="15.75" thickBot="1" x14ac:dyDescent="0.3">
      <c r="A29" s="56" t="s">
        <v>0</v>
      </c>
      <c r="B29" s="57">
        <v>4</v>
      </c>
      <c r="C29" s="58" t="s">
        <v>23</v>
      </c>
      <c r="D29" s="57" t="s">
        <v>24</v>
      </c>
      <c r="E29" s="59">
        <v>0</v>
      </c>
      <c r="F29" s="59">
        <v>0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</row>
    <row r="31" spans="1:11" ht="15.75" thickBot="1" x14ac:dyDescent="0.3"/>
    <row r="32" spans="1:11" x14ac:dyDescent="0.25">
      <c r="A32" s="156" t="s">
        <v>27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8"/>
    </row>
    <row r="33" spans="1:11" x14ac:dyDescent="0.25">
      <c r="A33" s="159" t="s">
        <v>9</v>
      </c>
      <c r="B33" s="159" t="s">
        <v>10</v>
      </c>
      <c r="C33" s="159" t="s">
        <v>11</v>
      </c>
      <c r="D33" s="159" t="s">
        <v>12</v>
      </c>
      <c r="E33" s="162" t="s">
        <v>13</v>
      </c>
      <c r="F33" s="163"/>
      <c r="G33" s="163"/>
      <c r="H33" s="163"/>
      <c r="I33" s="164"/>
      <c r="J33" s="75"/>
      <c r="K33" s="159" t="s">
        <v>14</v>
      </c>
    </row>
    <row r="34" spans="1:11" x14ac:dyDescent="0.25">
      <c r="A34" s="160"/>
      <c r="B34" s="160"/>
      <c r="C34" s="160"/>
      <c r="D34" s="160"/>
      <c r="E34" s="165" t="s">
        <v>15</v>
      </c>
      <c r="F34" s="168" t="s">
        <v>16</v>
      </c>
      <c r="G34" s="169"/>
      <c r="H34" s="168" t="s">
        <v>17</v>
      </c>
      <c r="I34" s="172"/>
      <c r="J34" s="174" t="s">
        <v>18</v>
      </c>
      <c r="K34" s="160"/>
    </row>
    <row r="35" spans="1:11" x14ac:dyDescent="0.25">
      <c r="A35" s="160"/>
      <c r="B35" s="160"/>
      <c r="C35" s="160"/>
      <c r="D35" s="160"/>
      <c r="E35" s="166"/>
      <c r="F35" s="170"/>
      <c r="G35" s="171"/>
      <c r="H35" s="170"/>
      <c r="I35" s="173"/>
      <c r="J35" s="175"/>
      <c r="K35" s="160"/>
    </row>
    <row r="36" spans="1:11" ht="51.75" thickBot="1" x14ac:dyDescent="0.3">
      <c r="A36" s="161"/>
      <c r="B36" s="161"/>
      <c r="C36" s="161"/>
      <c r="D36" s="161"/>
      <c r="E36" s="167"/>
      <c r="F36" s="71" t="s">
        <v>19</v>
      </c>
      <c r="G36" s="72" t="s">
        <v>20</v>
      </c>
      <c r="H36" s="73" t="s">
        <v>21</v>
      </c>
      <c r="I36" s="74" t="s">
        <v>22</v>
      </c>
      <c r="J36" s="176"/>
      <c r="K36" s="161"/>
    </row>
    <row r="37" spans="1:11" ht="15.75" thickBot="1" x14ac:dyDescent="0.3">
      <c r="A37" s="56" t="s">
        <v>0</v>
      </c>
      <c r="B37" s="57">
        <v>4</v>
      </c>
      <c r="C37" s="58" t="s">
        <v>23</v>
      </c>
      <c r="D37" s="57" t="s">
        <v>24</v>
      </c>
      <c r="E37" s="59">
        <v>16750000</v>
      </c>
      <c r="F37" s="59">
        <v>15912500</v>
      </c>
      <c r="G37" s="60">
        <v>0</v>
      </c>
      <c r="H37" s="59">
        <v>376875</v>
      </c>
      <c r="I37" s="59">
        <v>460625</v>
      </c>
      <c r="J37" s="59">
        <v>0</v>
      </c>
      <c r="K37" s="59">
        <v>0</v>
      </c>
    </row>
    <row r="39" spans="1:11" ht="15.75" thickBot="1" x14ac:dyDescent="0.3"/>
    <row r="40" spans="1:11" x14ac:dyDescent="0.25">
      <c r="A40" s="156" t="s">
        <v>28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8"/>
    </row>
    <row r="41" spans="1:11" x14ac:dyDescent="0.25">
      <c r="A41" s="159" t="s">
        <v>9</v>
      </c>
      <c r="B41" s="159" t="s">
        <v>10</v>
      </c>
      <c r="C41" s="159" t="s">
        <v>11</v>
      </c>
      <c r="D41" s="159" t="s">
        <v>12</v>
      </c>
      <c r="E41" s="162" t="s">
        <v>13</v>
      </c>
      <c r="F41" s="163"/>
      <c r="G41" s="163"/>
      <c r="H41" s="163"/>
      <c r="I41" s="164"/>
      <c r="J41" s="75"/>
      <c r="K41" s="159" t="s">
        <v>14</v>
      </c>
    </row>
    <row r="42" spans="1:11" x14ac:dyDescent="0.25">
      <c r="A42" s="160"/>
      <c r="B42" s="160"/>
      <c r="C42" s="160"/>
      <c r="D42" s="160"/>
      <c r="E42" s="165" t="s">
        <v>15</v>
      </c>
      <c r="F42" s="168" t="s">
        <v>16</v>
      </c>
      <c r="G42" s="169"/>
      <c r="H42" s="168" t="s">
        <v>17</v>
      </c>
      <c r="I42" s="172"/>
      <c r="J42" s="174" t="s">
        <v>18</v>
      </c>
      <c r="K42" s="160"/>
    </row>
    <row r="43" spans="1:11" x14ac:dyDescent="0.25">
      <c r="A43" s="160"/>
      <c r="B43" s="160"/>
      <c r="C43" s="160"/>
      <c r="D43" s="160"/>
      <c r="E43" s="166"/>
      <c r="F43" s="170"/>
      <c r="G43" s="171"/>
      <c r="H43" s="170"/>
      <c r="I43" s="173"/>
      <c r="J43" s="175"/>
      <c r="K43" s="160"/>
    </row>
    <row r="44" spans="1:11" ht="51.75" thickBot="1" x14ac:dyDescent="0.3">
      <c r="A44" s="161"/>
      <c r="B44" s="161"/>
      <c r="C44" s="161"/>
      <c r="D44" s="161"/>
      <c r="E44" s="167"/>
      <c r="F44" s="71" t="s">
        <v>19</v>
      </c>
      <c r="G44" s="72" t="s">
        <v>20</v>
      </c>
      <c r="H44" s="73" t="s">
        <v>21</v>
      </c>
      <c r="I44" s="74" t="s">
        <v>22</v>
      </c>
      <c r="J44" s="176"/>
      <c r="K44" s="161"/>
    </row>
    <row r="45" spans="1:11" ht="15.75" thickBot="1" x14ac:dyDescent="0.3">
      <c r="A45" s="56" t="s">
        <v>0</v>
      </c>
      <c r="B45" s="57">
        <v>4</v>
      </c>
      <c r="C45" s="58" t="s">
        <v>23</v>
      </c>
      <c r="D45" s="57" t="s">
        <v>24</v>
      </c>
      <c r="E45" s="59">
        <v>2702306</v>
      </c>
      <c r="F45" s="59">
        <v>2567190</v>
      </c>
      <c r="G45" s="60">
        <v>0</v>
      </c>
      <c r="H45" s="59">
        <v>135116</v>
      </c>
      <c r="I45" s="59">
        <v>0</v>
      </c>
      <c r="J45" s="59">
        <v>0</v>
      </c>
      <c r="K45" s="59">
        <v>0</v>
      </c>
    </row>
    <row r="47" spans="1:11" ht="15.75" thickBot="1" x14ac:dyDescent="0.3"/>
    <row r="48" spans="1:11" x14ac:dyDescent="0.25">
      <c r="A48" s="156" t="s">
        <v>29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8"/>
    </row>
    <row r="49" spans="1:11" x14ac:dyDescent="0.25">
      <c r="A49" s="159" t="s">
        <v>9</v>
      </c>
      <c r="B49" s="159" t="s">
        <v>10</v>
      </c>
      <c r="C49" s="159" t="s">
        <v>11</v>
      </c>
      <c r="D49" s="159" t="s">
        <v>12</v>
      </c>
      <c r="E49" s="162" t="s">
        <v>13</v>
      </c>
      <c r="F49" s="163"/>
      <c r="G49" s="163"/>
      <c r="H49" s="163"/>
      <c r="I49" s="164"/>
      <c r="J49" s="75"/>
      <c r="K49" s="159" t="s">
        <v>14</v>
      </c>
    </row>
    <row r="50" spans="1:11" x14ac:dyDescent="0.25">
      <c r="A50" s="160"/>
      <c r="B50" s="160"/>
      <c r="C50" s="160"/>
      <c r="D50" s="160"/>
      <c r="E50" s="165" t="s">
        <v>15</v>
      </c>
      <c r="F50" s="168" t="s">
        <v>16</v>
      </c>
      <c r="G50" s="169"/>
      <c r="H50" s="168" t="s">
        <v>17</v>
      </c>
      <c r="I50" s="172"/>
      <c r="J50" s="174" t="s">
        <v>18</v>
      </c>
      <c r="K50" s="160"/>
    </row>
    <row r="51" spans="1:11" x14ac:dyDescent="0.25">
      <c r="A51" s="160"/>
      <c r="B51" s="160"/>
      <c r="C51" s="160"/>
      <c r="D51" s="160"/>
      <c r="E51" s="166"/>
      <c r="F51" s="170"/>
      <c r="G51" s="171"/>
      <c r="H51" s="170"/>
      <c r="I51" s="173"/>
      <c r="J51" s="175"/>
      <c r="K51" s="160"/>
    </row>
    <row r="52" spans="1:11" ht="51.75" thickBot="1" x14ac:dyDescent="0.3">
      <c r="A52" s="161"/>
      <c r="B52" s="161"/>
      <c r="C52" s="161"/>
      <c r="D52" s="161"/>
      <c r="E52" s="167"/>
      <c r="F52" s="71" t="s">
        <v>19</v>
      </c>
      <c r="G52" s="72" t="s">
        <v>20</v>
      </c>
      <c r="H52" s="73" t="s">
        <v>21</v>
      </c>
      <c r="I52" s="74" t="s">
        <v>22</v>
      </c>
      <c r="J52" s="176"/>
      <c r="K52" s="161"/>
    </row>
    <row r="53" spans="1:11" ht="15.75" thickBot="1" x14ac:dyDescent="0.3">
      <c r="A53" s="56" t="s">
        <v>0</v>
      </c>
      <c r="B53" s="57">
        <v>4</v>
      </c>
      <c r="C53" s="58" t="s">
        <v>23</v>
      </c>
      <c r="D53" s="57" t="s">
        <v>24</v>
      </c>
      <c r="E53" s="59">
        <v>1000000</v>
      </c>
      <c r="F53" s="59">
        <v>950000</v>
      </c>
      <c r="G53" s="60">
        <v>0</v>
      </c>
      <c r="H53" s="59">
        <v>50000</v>
      </c>
      <c r="I53" s="59">
        <v>0</v>
      </c>
      <c r="J53" s="59">
        <v>0</v>
      </c>
      <c r="K53" s="59">
        <v>0</v>
      </c>
    </row>
    <row r="55" spans="1:11" ht="15.75" thickBot="1" x14ac:dyDescent="0.3"/>
    <row r="56" spans="1:11" x14ac:dyDescent="0.25">
      <c r="A56" s="156" t="s">
        <v>30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8"/>
    </row>
    <row r="57" spans="1:11" x14ac:dyDescent="0.25">
      <c r="A57" s="159" t="s">
        <v>9</v>
      </c>
      <c r="B57" s="159" t="s">
        <v>10</v>
      </c>
      <c r="C57" s="159" t="s">
        <v>11</v>
      </c>
      <c r="D57" s="159" t="s">
        <v>12</v>
      </c>
      <c r="E57" s="162" t="s">
        <v>13</v>
      </c>
      <c r="F57" s="163"/>
      <c r="G57" s="163"/>
      <c r="H57" s="163"/>
      <c r="I57" s="164"/>
      <c r="J57" s="75"/>
      <c r="K57" s="159" t="s">
        <v>14</v>
      </c>
    </row>
    <row r="58" spans="1:11" x14ac:dyDescent="0.25">
      <c r="A58" s="160"/>
      <c r="B58" s="160"/>
      <c r="C58" s="160"/>
      <c r="D58" s="160"/>
      <c r="E58" s="165" t="s">
        <v>15</v>
      </c>
      <c r="F58" s="168" t="s">
        <v>16</v>
      </c>
      <c r="G58" s="169"/>
      <c r="H58" s="168" t="s">
        <v>17</v>
      </c>
      <c r="I58" s="172"/>
      <c r="J58" s="174" t="s">
        <v>18</v>
      </c>
      <c r="K58" s="160"/>
    </row>
    <row r="59" spans="1:11" x14ac:dyDescent="0.25">
      <c r="A59" s="160"/>
      <c r="B59" s="160"/>
      <c r="C59" s="160"/>
      <c r="D59" s="160"/>
      <c r="E59" s="166"/>
      <c r="F59" s="170"/>
      <c r="G59" s="171"/>
      <c r="H59" s="170"/>
      <c r="I59" s="173"/>
      <c r="J59" s="175"/>
      <c r="K59" s="160"/>
    </row>
    <row r="60" spans="1:11" ht="51.75" thickBot="1" x14ac:dyDescent="0.3">
      <c r="A60" s="161"/>
      <c r="B60" s="161"/>
      <c r="C60" s="161"/>
      <c r="D60" s="161"/>
      <c r="E60" s="167"/>
      <c r="F60" s="71" t="s">
        <v>19</v>
      </c>
      <c r="G60" s="72" t="s">
        <v>20</v>
      </c>
      <c r="H60" s="73" t="s">
        <v>21</v>
      </c>
      <c r="I60" s="74" t="s">
        <v>22</v>
      </c>
      <c r="J60" s="176"/>
      <c r="K60" s="161"/>
    </row>
    <row r="61" spans="1:11" ht="15.75" thickBot="1" x14ac:dyDescent="0.3">
      <c r="A61" s="56" t="s">
        <v>0</v>
      </c>
      <c r="B61" s="57">
        <v>4</v>
      </c>
      <c r="C61" s="58" t="s">
        <v>23</v>
      </c>
      <c r="D61" s="57" t="s">
        <v>24</v>
      </c>
      <c r="E61" s="59">
        <v>1389480</v>
      </c>
      <c r="F61" s="59">
        <v>1320000</v>
      </c>
      <c r="G61" s="60">
        <v>0</v>
      </c>
      <c r="H61" s="59">
        <v>69480</v>
      </c>
      <c r="I61" s="59">
        <v>0</v>
      </c>
      <c r="J61" s="59">
        <v>0</v>
      </c>
      <c r="K61" s="59">
        <v>0</v>
      </c>
    </row>
    <row r="63" spans="1:11" ht="15.75" thickBot="1" x14ac:dyDescent="0.3"/>
    <row r="64" spans="1:11" x14ac:dyDescent="0.25">
      <c r="A64" s="156" t="s">
        <v>31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8"/>
    </row>
    <row r="65" spans="1:11" x14ac:dyDescent="0.25">
      <c r="A65" s="159" t="s">
        <v>9</v>
      </c>
      <c r="B65" s="159" t="s">
        <v>10</v>
      </c>
      <c r="C65" s="159" t="s">
        <v>11</v>
      </c>
      <c r="D65" s="159" t="s">
        <v>12</v>
      </c>
      <c r="E65" s="162" t="s">
        <v>13</v>
      </c>
      <c r="F65" s="163"/>
      <c r="G65" s="163"/>
      <c r="H65" s="163"/>
      <c r="I65" s="164"/>
      <c r="J65" s="75"/>
      <c r="K65" s="159" t="s">
        <v>14</v>
      </c>
    </row>
    <row r="66" spans="1:11" x14ac:dyDescent="0.25">
      <c r="A66" s="160"/>
      <c r="B66" s="160"/>
      <c r="C66" s="160"/>
      <c r="D66" s="160"/>
      <c r="E66" s="165" t="s">
        <v>15</v>
      </c>
      <c r="F66" s="168" t="s">
        <v>16</v>
      </c>
      <c r="G66" s="169"/>
      <c r="H66" s="168" t="s">
        <v>17</v>
      </c>
      <c r="I66" s="172"/>
      <c r="J66" s="174" t="s">
        <v>32</v>
      </c>
      <c r="K66" s="160"/>
    </row>
    <row r="67" spans="1:11" x14ac:dyDescent="0.25">
      <c r="A67" s="160"/>
      <c r="B67" s="160"/>
      <c r="C67" s="160"/>
      <c r="D67" s="160"/>
      <c r="E67" s="166"/>
      <c r="F67" s="170"/>
      <c r="G67" s="171"/>
      <c r="H67" s="170"/>
      <c r="I67" s="173"/>
      <c r="J67" s="175"/>
      <c r="K67" s="160"/>
    </row>
    <row r="68" spans="1:11" ht="51.75" thickBot="1" x14ac:dyDescent="0.3">
      <c r="A68" s="161"/>
      <c r="B68" s="161"/>
      <c r="C68" s="161"/>
      <c r="D68" s="161"/>
      <c r="E68" s="167"/>
      <c r="F68" s="71" t="s">
        <v>19</v>
      </c>
      <c r="G68" s="72" t="s">
        <v>20</v>
      </c>
      <c r="H68" s="73" t="s">
        <v>21</v>
      </c>
      <c r="I68" s="74" t="s">
        <v>22</v>
      </c>
      <c r="J68" s="176"/>
      <c r="K68" s="161"/>
    </row>
    <row r="69" spans="1:11" ht="15.75" thickBot="1" x14ac:dyDescent="0.3">
      <c r="A69" s="56" t="s">
        <v>0</v>
      </c>
      <c r="B69" s="57">
        <v>4</v>
      </c>
      <c r="C69" s="58" t="s">
        <v>23</v>
      </c>
      <c r="D69" s="57" t="s">
        <v>24</v>
      </c>
      <c r="E69" s="59">
        <v>0</v>
      </c>
      <c r="F69" s="59">
        <v>0</v>
      </c>
      <c r="G69" s="60">
        <v>0</v>
      </c>
      <c r="H69" s="59">
        <v>0</v>
      </c>
      <c r="I69" s="59">
        <v>0</v>
      </c>
      <c r="J69" s="59">
        <v>0</v>
      </c>
      <c r="K69" s="59">
        <v>0</v>
      </c>
    </row>
    <row r="72" spans="1:11" ht="15.75" thickBot="1" x14ac:dyDescent="0.3"/>
    <row r="73" spans="1:11" ht="15.75" thickBot="1" x14ac:dyDescent="0.3">
      <c r="A73" s="182" t="s">
        <v>33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4"/>
    </row>
    <row r="74" spans="1:11" ht="15.75" thickTop="1" x14ac:dyDescent="0.25">
      <c r="A74" s="188" t="s">
        <v>9</v>
      </c>
      <c r="B74" s="191" t="s">
        <v>10</v>
      </c>
      <c r="C74" s="191" t="s">
        <v>11</v>
      </c>
      <c r="D74" s="191" t="s">
        <v>12</v>
      </c>
      <c r="E74" s="193" t="s">
        <v>13</v>
      </c>
      <c r="F74" s="194"/>
      <c r="G74" s="194"/>
      <c r="H74" s="194"/>
      <c r="I74" s="195"/>
      <c r="J74" s="76"/>
      <c r="K74" s="185" t="s">
        <v>14</v>
      </c>
    </row>
    <row r="75" spans="1:11" x14ac:dyDescent="0.25">
      <c r="A75" s="189"/>
      <c r="B75" s="160"/>
      <c r="C75" s="160"/>
      <c r="D75" s="160"/>
      <c r="E75" s="196" t="s">
        <v>15</v>
      </c>
      <c r="F75" s="199" t="s">
        <v>16</v>
      </c>
      <c r="G75" s="200"/>
      <c r="H75" s="199" t="s">
        <v>17</v>
      </c>
      <c r="I75" s="203"/>
      <c r="J75" s="179" t="s">
        <v>18</v>
      </c>
      <c r="K75" s="186"/>
    </row>
    <row r="76" spans="1:11" x14ac:dyDescent="0.25">
      <c r="A76" s="189"/>
      <c r="B76" s="160"/>
      <c r="C76" s="160"/>
      <c r="D76" s="160"/>
      <c r="E76" s="197"/>
      <c r="F76" s="201"/>
      <c r="G76" s="202"/>
      <c r="H76" s="201"/>
      <c r="I76" s="204"/>
      <c r="J76" s="180"/>
      <c r="K76" s="186"/>
    </row>
    <row r="77" spans="1:11" ht="51.75" thickBot="1" x14ac:dyDescent="0.3">
      <c r="A77" s="190"/>
      <c r="B77" s="192"/>
      <c r="C77" s="192"/>
      <c r="D77" s="192"/>
      <c r="E77" s="198"/>
      <c r="F77" s="61" t="s">
        <v>19</v>
      </c>
      <c r="G77" s="62" t="s">
        <v>20</v>
      </c>
      <c r="H77" s="63" t="s">
        <v>21</v>
      </c>
      <c r="I77" s="64" t="s">
        <v>22</v>
      </c>
      <c r="J77" s="181"/>
      <c r="K77" s="187"/>
    </row>
    <row r="78" spans="1:11" ht="16.5" thickTop="1" thickBot="1" x14ac:dyDescent="0.3">
      <c r="A78" s="65" t="s">
        <v>0</v>
      </c>
      <c r="B78" s="66">
        <v>4</v>
      </c>
      <c r="C78" s="67" t="s">
        <v>23</v>
      </c>
      <c r="D78" s="66" t="s">
        <v>24</v>
      </c>
      <c r="E78" s="68">
        <v>21841786</v>
      </c>
      <c r="F78" s="68">
        <v>20749690</v>
      </c>
      <c r="G78" s="69">
        <v>0</v>
      </c>
      <c r="H78" s="68">
        <v>631471</v>
      </c>
      <c r="I78" s="68">
        <v>460625</v>
      </c>
      <c r="J78" s="77">
        <v>0</v>
      </c>
      <c r="K78" s="70">
        <v>0</v>
      </c>
    </row>
    <row r="79" spans="1:11" ht="15.75" thickTop="1" x14ac:dyDescent="0.25"/>
    <row r="80" spans="1:11" x14ac:dyDescent="0.25">
      <c r="A80" s="78" t="s">
        <v>7</v>
      </c>
    </row>
  </sheetData>
  <mergeCells count="107"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0"/>
  <sheetViews>
    <sheetView workbookViewId="0">
      <selection activeCell="G9" sqref="G9"/>
    </sheetView>
  </sheetViews>
  <sheetFormatPr defaultRowHeight="15" x14ac:dyDescent="0.25"/>
  <cols>
    <col min="1" max="1" width="16.7109375" customWidth="1"/>
    <col min="2" max="2" width="12" bestFit="1" customWidth="1"/>
    <col min="3" max="3" width="16.5703125" customWidth="1"/>
    <col min="4" max="4" width="17.42578125" customWidth="1"/>
    <col min="5" max="17" width="16.7109375" customWidth="1"/>
    <col min="18" max="18" width="16.5703125" customWidth="1"/>
    <col min="19" max="25" width="16.7109375" customWidth="1"/>
    <col min="26" max="26" width="17.140625" customWidth="1"/>
    <col min="27" max="27" width="11.7109375" customWidth="1"/>
    <col min="28" max="28" width="11.5703125" customWidth="1"/>
  </cols>
  <sheetData>
    <row r="1" spans="2:28" ht="18.75" x14ac:dyDescent="0.3">
      <c r="C1" s="6" t="s">
        <v>34</v>
      </c>
      <c r="AA1" s="124"/>
      <c r="AB1" s="124" t="s">
        <v>1</v>
      </c>
    </row>
    <row r="2" spans="2:28" ht="15.75" thickBot="1" x14ac:dyDescent="0.3">
      <c r="C2" s="1"/>
    </row>
    <row r="3" spans="2:28" x14ac:dyDescent="0.25">
      <c r="B3" s="235" t="s">
        <v>2</v>
      </c>
      <c r="C3" s="236"/>
      <c r="D3" s="236"/>
      <c r="E3" s="236"/>
      <c r="F3" s="222" t="s">
        <v>3</v>
      </c>
      <c r="G3" s="222"/>
      <c r="H3" s="223"/>
      <c r="J3" s="126" t="s">
        <v>35</v>
      </c>
      <c r="K3" s="90"/>
      <c r="L3" s="90"/>
      <c r="M3" s="90"/>
    </row>
    <row r="4" spans="2:28" x14ac:dyDescent="0.25">
      <c r="B4" s="237" t="s">
        <v>4</v>
      </c>
      <c r="C4" s="177"/>
      <c r="D4" s="177"/>
      <c r="E4" s="177"/>
      <c r="F4" s="224" t="s">
        <v>74</v>
      </c>
      <c r="G4" s="224"/>
      <c r="H4" s="225"/>
    </row>
    <row r="5" spans="2:28" x14ac:dyDescent="0.25">
      <c r="B5" s="238" t="s">
        <v>5</v>
      </c>
      <c r="C5" s="178"/>
      <c r="D5" s="178"/>
      <c r="E5" s="178"/>
      <c r="F5" s="224">
        <v>2</v>
      </c>
      <c r="G5" s="224"/>
      <c r="H5" s="225"/>
    </row>
    <row r="6" spans="2:28" ht="15.75" thickBot="1" x14ac:dyDescent="0.3">
      <c r="B6" s="239" t="s">
        <v>6</v>
      </c>
      <c r="C6" s="240"/>
      <c r="D6" s="240"/>
      <c r="E6" s="240"/>
      <c r="F6" s="226">
        <v>43511</v>
      </c>
      <c r="G6" s="227"/>
      <c r="H6" s="228"/>
    </row>
    <row r="7" spans="2:28" ht="15.75" thickBot="1" x14ac:dyDescent="0.3">
      <c r="C7" s="1"/>
    </row>
    <row r="8" spans="2:28" ht="15.75" thickBot="1" x14ac:dyDescent="0.3">
      <c r="C8" s="137"/>
      <c r="D8" s="135" t="s">
        <v>36</v>
      </c>
      <c r="E8" s="136"/>
      <c r="F8" s="136"/>
    </row>
    <row r="9" spans="2:28" x14ac:dyDescent="0.25">
      <c r="C9" s="1"/>
      <c r="D9" s="1"/>
      <c r="E9" s="2"/>
      <c r="F9" s="2"/>
      <c r="G9" s="2"/>
      <c r="H9" s="2"/>
      <c r="I9" s="2"/>
    </row>
    <row r="10" spans="2:28" ht="19.5" thickBot="1" x14ac:dyDescent="0.35">
      <c r="C10" s="6" t="s">
        <v>37</v>
      </c>
      <c r="D10" s="27"/>
      <c r="E10" s="21" t="s">
        <v>38</v>
      </c>
      <c r="F10" s="22"/>
      <c r="G10" s="22"/>
      <c r="H10" s="22"/>
      <c r="I10" s="22"/>
      <c r="J10" s="22"/>
    </row>
    <row r="11" spans="2:28" ht="15" customHeight="1" thickBot="1" x14ac:dyDescent="0.3">
      <c r="C11" s="210" t="s">
        <v>39</v>
      </c>
      <c r="D11" s="212" t="s">
        <v>40</v>
      </c>
      <c r="E11" s="214" t="s">
        <v>41</v>
      </c>
      <c r="F11" s="215"/>
      <c r="G11" s="216"/>
      <c r="H11" s="231" t="s">
        <v>42</v>
      </c>
      <c r="I11" s="233" t="s">
        <v>43</v>
      </c>
      <c r="J11" s="241" t="s">
        <v>44</v>
      </c>
      <c r="K11" s="229" t="s">
        <v>45</v>
      </c>
      <c r="M11" s="220" t="s">
        <v>46</v>
      </c>
      <c r="N11" s="221"/>
      <c r="O11" s="221"/>
      <c r="P11" s="221"/>
    </row>
    <row r="12" spans="2:28" ht="50.25" customHeight="1" thickBot="1" x14ac:dyDescent="0.3">
      <c r="C12" s="211"/>
      <c r="D12" s="213"/>
      <c r="E12" s="153" t="s">
        <v>47</v>
      </c>
      <c r="F12" s="153" t="s">
        <v>48</v>
      </c>
      <c r="G12" s="153" t="s">
        <v>49</v>
      </c>
      <c r="H12" s="232"/>
      <c r="I12" s="234"/>
      <c r="J12" s="242"/>
      <c r="K12" s="230" t="s">
        <v>45</v>
      </c>
      <c r="M12" s="144" t="s">
        <v>50</v>
      </c>
      <c r="N12" s="145" t="s">
        <v>51</v>
      </c>
      <c r="O12" s="145" t="s">
        <v>52</v>
      </c>
      <c r="P12" s="146" t="s">
        <v>53</v>
      </c>
    </row>
    <row r="13" spans="2:28" x14ac:dyDescent="0.25">
      <c r="C13" s="93">
        <v>2016</v>
      </c>
      <c r="D13" s="91">
        <v>0</v>
      </c>
      <c r="E13" s="84">
        <v>0</v>
      </c>
      <c r="F13" s="7">
        <f>IFERROR(E13/D13*100,0)</f>
        <v>0</v>
      </c>
      <c r="G13" s="18"/>
      <c r="H13" s="4">
        <f>IFERROR(E13/$E$21*100,0)</f>
        <v>0</v>
      </c>
      <c r="I13" s="9">
        <f>IFERROR(E13/$E$21*100,0)</f>
        <v>0</v>
      </c>
      <c r="J13" s="141"/>
      <c r="K13" s="28" t="b">
        <f>IFERROR(I13&gt;=J13-0.01,CHYBA)</f>
        <v>1</v>
      </c>
      <c r="M13" s="147">
        <v>2016</v>
      </c>
      <c r="N13" s="109">
        <f>D13</f>
        <v>0</v>
      </c>
      <c r="O13" s="110">
        <f>C43</f>
        <v>0</v>
      </c>
      <c r="P13" s="148" t="str">
        <f>IF(AND((O13-N13)&lt;0.1, (O13-N13)&gt;-0.1), "pravda", "chyba")</f>
        <v>pravda</v>
      </c>
    </row>
    <row r="14" spans="2:28" x14ac:dyDescent="0.25">
      <c r="C14" s="94">
        <v>2017</v>
      </c>
      <c r="D14" s="92">
        <v>0</v>
      </c>
      <c r="E14" s="85">
        <v>0</v>
      </c>
      <c r="F14" s="8">
        <f>IFERROR(E14/D14*100,0)</f>
        <v>0</v>
      </c>
      <c r="G14" s="19"/>
      <c r="H14" s="5">
        <f>IFERROR(E14/$E$21*100,0)</f>
        <v>0</v>
      </c>
      <c r="I14" s="10">
        <f>IFERROR((E13+E14)/$E$21*100,0)</f>
        <v>0</v>
      </c>
      <c r="J14" s="142"/>
      <c r="K14" s="11" t="b">
        <f>IFERROR(I14&gt;=J14-0.01,CHYBA)</f>
        <v>1</v>
      </c>
      <c r="M14" s="149">
        <v>2017</v>
      </c>
      <c r="N14" s="111">
        <f>D14</f>
        <v>0</v>
      </c>
      <c r="O14" s="5">
        <f>F43</f>
        <v>0</v>
      </c>
      <c r="P14" s="150" t="str">
        <f t="shared" ref="P14:P20" si="0">IF(AND((O14-N14)&lt;0.1, (O14-N14)&gt;-0.1), "pravda", "chyba")</f>
        <v>pravda</v>
      </c>
    </row>
    <row r="15" spans="2:28" x14ac:dyDescent="0.25">
      <c r="C15" s="94">
        <v>2018</v>
      </c>
      <c r="D15" s="107">
        <v>0</v>
      </c>
      <c r="E15" s="108">
        <v>0</v>
      </c>
      <c r="F15" s="8">
        <f t="shared" ref="F15:F21" si="1">IFERROR(E15/D15*100,0)</f>
        <v>0</v>
      </c>
      <c r="G15" s="19"/>
      <c r="H15" s="5">
        <f t="shared" ref="H15:H21" si="2">IFERROR(E15/$E$21*100,0)</f>
        <v>0</v>
      </c>
      <c r="I15" s="10">
        <f>IFERROR((E13+E14+E15)/$E$21*100,0)</f>
        <v>0</v>
      </c>
      <c r="J15" s="143"/>
      <c r="K15" s="11" t="b">
        <f>IFERROR(I15&gt;=J15-0.01,CHYBA)</f>
        <v>1</v>
      </c>
      <c r="M15" s="149">
        <v>2018</v>
      </c>
      <c r="N15" s="111">
        <f t="shared" ref="N15:N20" si="3">D15</f>
        <v>0</v>
      </c>
      <c r="O15" s="5">
        <f>I43</f>
        <v>0</v>
      </c>
      <c r="P15" s="150" t="str">
        <f t="shared" si="0"/>
        <v>pravda</v>
      </c>
    </row>
    <row r="16" spans="2:28" x14ac:dyDescent="0.25">
      <c r="C16" s="94">
        <v>2019</v>
      </c>
      <c r="D16" s="82">
        <v>16750000</v>
      </c>
      <c r="E16" s="26">
        <v>15912500</v>
      </c>
      <c r="F16" s="8">
        <f t="shared" si="1"/>
        <v>95</v>
      </c>
      <c r="G16" s="19"/>
      <c r="H16" s="5">
        <f t="shared" si="2"/>
        <v>76.687892686589535</v>
      </c>
      <c r="I16" s="10">
        <f>IFERROR((E13+E14+E15+E16)/$E$21*100,0)</f>
        <v>76.687892686589535</v>
      </c>
      <c r="J16" s="30">
        <v>41.17</v>
      </c>
      <c r="K16" s="11" t="b">
        <f>IFERROR(I16&gt;=J16-0.01,CHYBA)</f>
        <v>1</v>
      </c>
      <c r="M16" s="149">
        <v>2019</v>
      </c>
      <c r="N16" s="111">
        <f t="shared" si="3"/>
        <v>16750000</v>
      </c>
      <c r="O16" s="5">
        <f>L43</f>
        <v>16750000</v>
      </c>
      <c r="P16" s="150" t="str">
        <f t="shared" si="0"/>
        <v>pravda</v>
      </c>
    </row>
    <row r="17" spans="1:26" x14ac:dyDescent="0.25">
      <c r="C17" s="94">
        <v>2020</v>
      </c>
      <c r="D17" s="82">
        <v>2702306</v>
      </c>
      <c r="E17" s="26">
        <v>2567190</v>
      </c>
      <c r="F17" s="8">
        <f t="shared" si="1"/>
        <v>94.999974096197832</v>
      </c>
      <c r="G17" s="19"/>
      <c r="H17" s="5">
        <f t="shared" si="2"/>
        <v>12.372184837460223</v>
      </c>
      <c r="I17" s="10">
        <f>IFERROR((E13+E14+E15+E16+E17)/$E$21*100,0)</f>
        <v>89.060077524049746</v>
      </c>
      <c r="J17" s="30">
        <v>55.44</v>
      </c>
      <c r="K17" s="11" t="b">
        <f>IFERROR(I17&gt;=J17-0.01,CHYBA)</f>
        <v>1</v>
      </c>
      <c r="M17" s="149">
        <v>2020</v>
      </c>
      <c r="N17" s="111">
        <f t="shared" si="3"/>
        <v>2702306</v>
      </c>
      <c r="O17" s="5">
        <f>O43</f>
        <v>2702306</v>
      </c>
      <c r="P17" s="150" t="str">
        <f t="shared" si="0"/>
        <v>pravda</v>
      </c>
    </row>
    <row r="18" spans="1:26" x14ac:dyDescent="0.25">
      <c r="C18" s="94">
        <v>2021</v>
      </c>
      <c r="D18" s="82">
        <v>1000000</v>
      </c>
      <c r="E18" s="26">
        <v>950000</v>
      </c>
      <c r="F18" s="8">
        <f t="shared" si="1"/>
        <v>95</v>
      </c>
      <c r="G18" s="19"/>
      <c r="H18" s="5">
        <f t="shared" si="2"/>
        <v>4.5783816529307186</v>
      </c>
      <c r="I18" s="10">
        <f>IFERROR((E13+E14+E15+E16+E17+E18)/$E$21*100,0)</f>
        <v>93.638459176980476</v>
      </c>
      <c r="J18" s="31">
        <v>70</v>
      </c>
      <c r="K18" s="11" t="b">
        <f>IFERROR(I18&gt;=J18-0.01,CHYBA)</f>
        <v>1</v>
      </c>
      <c r="M18" s="149">
        <v>2021</v>
      </c>
      <c r="N18" s="111">
        <f t="shared" si="3"/>
        <v>1000000</v>
      </c>
      <c r="O18" s="5">
        <f>R43</f>
        <v>1000000</v>
      </c>
      <c r="P18" s="150" t="str">
        <f t="shared" si="0"/>
        <v>pravda</v>
      </c>
    </row>
    <row r="19" spans="1:26" x14ac:dyDescent="0.25">
      <c r="C19" s="94">
        <v>2022</v>
      </c>
      <c r="D19" s="82">
        <v>1389480</v>
      </c>
      <c r="E19" s="26">
        <v>1320000</v>
      </c>
      <c r="F19" s="8">
        <f t="shared" si="1"/>
        <v>94.99956818378098</v>
      </c>
      <c r="G19" s="19"/>
      <c r="H19" s="5">
        <f t="shared" si="2"/>
        <v>6.3615408230195252</v>
      </c>
      <c r="I19" s="10">
        <f>IFERROR((E13+E14+E15+E16+E17+E18+E19)/$E$21*100,0)</f>
        <v>100</v>
      </c>
      <c r="J19" s="30">
        <v>84.85</v>
      </c>
      <c r="K19" s="11" t="b">
        <f>IFERROR(I19&gt;=J19-0.01,CHYBA)</f>
        <v>1</v>
      </c>
      <c r="M19" s="149">
        <v>2022</v>
      </c>
      <c r="N19" s="111">
        <f t="shared" si="3"/>
        <v>1389480</v>
      </c>
      <c r="O19" s="5">
        <f>U43</f>
        <v>1389480</v>
      </c>
      <c r="P19" s="150" t="str">
        <f t="shared" si="0"/>
        <v>pravda</v>
      </c>
    </row>
    <row r="20" spans="1:26" ht="15.75" thickBot="1" x14ac:dyDescent="0.3">
      <c r="C20" s="94">
        <v>2023</v>
      </c>
      <c r="D20" s="116">
        <v>0</v>
      </c>
      <c r="E20" s="117">
        <v>0</v>
      </c>
      <c r="F20" s="15">
        <f t="shared" si="1"/>
        <v>0</v>
      </c>
      <c r="G20" s="20"/>
      <c r="H20" s="16">
        <f t="shared" si="2"/>
        <v>0</v>
      </c>
      <c r="I20" s="17">
        <f>IFERROR((E13+E14+E15+E16+E17+E18+E19+E20)/$E$21*100,0)</f>
        <v>100</v>
      </c>
      <c r="J20" s="32">
        <v>100</v>
      </c>
      <c r="K20" s="29" t="b">
        <f>IFERROR(I20&gt;=J20-0.01,CHYBA)</f>
        <v>1</v>
      </c>
      <c r="M20" s="114">
        <v>2023</v>
      </c>
      <c r="N20" s="151">
        <f t="shared" si="3"/>
        <v>0</v>
      </c>
      <c r="O20" s="16">
        <f>X43</f>
        <v>0</v>
      </c>
      <c r="P20" s="152" t="str">
        <f t="shared" si="0"/>
        <v>pravda</v>
      </c>
    </row>
    <row r="21" spans="1:26" ht="15.75" thickBot="1" x14ac:dyDescent="0.3">
      <c r="C21" s="114" t="s">
        <v>54</v>
      </c>
      <c r="D21" s="118">
        <f>D13+D14+D15+D16+D17+D18+D19+D20</f>
        <v>21841786</v>
      </c>
      <c r="E21" s="119">
        <f>E13+E14+E15+E16+E17+E18+E19+E20</f>
        <v>20749690</v>
      </c>
      <c r="F21" s="115">
        <f t="shared" si="1"/>
        <v>94.999969324852827</v>
      </c>
      <c r="G21" s="12"/>
      <c r="H21" s="13">
        <f t="shared" si="2"/>
        <v>100</v>
      </c>
      <c r="I21" s="14" t="s">
        <v>55</v>
      </c>
      <c r="J21" s="32">
        <v>100</v>
      </c>
      <c r="K21" s="14" t="s">
        <v>55</v>
      </c>
    </row>
    <row r="22" spans="1:26" x14ac:dyDescent="0.25">
      <c r="C22" s="125"/>
      <c r="D22" s="125" t="s">
        <v>56</v>
      </c>
      <c r="E22" s="125"/>
    </row>
    <row r="23" spans="1:26" x14ac:dyDescent="0.25">
      <c r="H23" s="3"/>
    </row>
    <row r="24" spans="1:26" ht="15.75" thickBot="1" x14ac:dyDescent="0.3"/>
    <row r="25" spans="1:26" ht="78" customHeight="1" thickBot="1" x14ac:dyDescent="0.3">
      <c r="D25" s="95" t="s">
        <v>57</v>
      </c>
      <c r="E25" s="95" t="s">
        <v>58</v>
      </c>
      <c r="F25" s="139" t="s">
        <v>59</v>
      </c>
      <c r="G25" s="95" t="s">
        <v>60</v>
      </c>
    </row>
    <row r="26" spans="1:26" ht="24" customHeight="1" thickBot="1" x14ac:dyDescent="0.3">
      <c r="D26" s="86">
        <v>806910</v>
      </c>
      <c r="E26" s="138">
        <v>25.715</v>
      </c>
      <c r="F26" s="140">
        <f>D26*E26</f>
        <v>20749690.649999999</v>
      </c>
      <c r="G26" s="96" t="str">
        <f>IF(E21&lt;=F26,"PRAVDA","CHYBA")</f>
        <v>PRAVDA</v>
      </c>
    </row>
    <row r="29" spans="1:26" ht="15.75" thickBot="1" x14ac:dyDescent="0.3">
      <c r="A29" s="21" t="s">
        <v>61</v>
      </c>
      <c r="B29" s="21"/>
      <c r="C29" s="21"/>
      <c r="D29" s="22"/>
    </row>
    <row r="30" spans="1:26" x14ac:dyDescent="0.25">
      <c r="A30" s="205" t="s">
        <v>62</v>
      </c>
      <c r="B30" s="206"/>
      <c r="C30" s="207">
        <v>2016</v>
      </c>
      <c r="D30" s="208"/>
      <c r="E30" s="209"/>
      <c r="F30" s="217">
        <v>2017</v>
      </c>
      <c r="G30" s="218"/>
      <c r="H30" s="219"/>
      <c r="I30" s="244">
        <v>2018</v>
      </c>
      <c r="J30" s="208"/>
      <c r="K30" s="209"/>
      <c r="L30" s="217">
        <v>2019</v>
      </c>
      <c r="M30" s="218"/>
      <c r="N30" s="219"/>
      <c r="O30" s="244">
        <v>2020</v>
      </c>
      <c r="P30" s="208"/>
      <c r="Q30" s="209"/>
      <c r="R30" s="217">
        <v>2021</v>
      </c>
      <c r="S30" s="218"/>
      <c r="T30" s="219"/>
      <c r="U30" s="244">
        <v>2022</v>
      </c>
      <c r="V30" s="208"/>
      <c r="W30" s="209"/>
      <c r="X30" s="217">
        <v>2023</v>
      </c>
      <c r="Y30" s="218"/>
      <c r="Z30" s="243"/>
    </row>
    <row r="31" spans="1:26" ht="51.75" thickBot="1" x14ac:dyDescent="0.3">
      <c r="A31" s="112" t="s">
        <v>63</v>
      </c>
      <c r="B31" s="113" t="s">
        <v>64</v>
      </c>
      <c r="C31" s="80" t="s">
        <v>65</v>
      </c>
      <c r="D31" s="34" t="s">
        <v>66</v>
      </c>
      <c r="E31" s="35" t="s">
        <v>67</v>
      </c>
      <c r="F31" s="43" t="s">
        <v>65</v>
      </c>
      <c r="G31" s="44" t="s">
        <v>66</v>
      </c>
      <c r="H31" s="45" t="s">
        <v>67</v>
      </c>
      <c r="I31" s="33" t="s">
        <v>65</v>
      </c>
      <c r="J31" s="47" t="s">
        <v>66</v>
      </c>
      <c r="K31" s="35" t="s">
        <v>67</v>
      </c>
      <c r="L31" s="43" t="s">
        <v>65</v>
      </c>
      <c r="M31" s="44" t="s">
        <v>66</v>
      </c>
      <c r="N31" s="45" t="s">
        <v>67</v>
      </c>
      <c r="O31" s="33" t="s">
        <v>65</v>
      </c>
      <c r="P31" s="34" t="s">
        <v>66</v>
      </c>
      <c r="Q31" s="35" t="s">
        <v>67</v>
      </c>
      <c r="R31" s="43" t="s">
        <v>65</v>
      </c>
      <c r="S31" s="44" t="s">
        <v>66</v>
      </c>
      <c r="T31" s="45" t="s">
        <v>67</v>
      </c>
      <c r="U31" s="33" t="s">
        <v>65</v>
      </c>
      <c r="V31" s="34" t="s">
        <v>66</v>
      </c>
      <c r="W31" s="35" t="s">
        <v>67</v>
      </c>
      <c r="X31" s="43" t="s">
        <v>65</v>
      </c>
      <c r="Y31" s="48" t="s">
        <v>66</v>
      </c>
      <c r="Z31" s="49" t="s">
        <v>67</v>
      </c>
    </row>
    <row r="32" spans="1:26" x14ac:dyDescent="0.25">
      <c r="A32" t="s">
        <v>68</v>
      </c>
      <c r="B32" s="97"/>
      <c r="C32" s="81">
        <v>0</v>
      </c>
      <c r="D32" s="53">
        <v>0</v>
      </c>
      <c r="E32" s="50" t="str">
        <f>IF(D32=0,"EU nulový",IF((D32/C32)&gt;0.951,"CHYBA","o.k."))</f>
        <v>EU nulový</v>
      </c>
      <c r="F32" s="23">
        <v>0</v>
      </c>
      <c r="G32" s="53">
        <v>0</v>
      </c>
      <c r="H32" s="40" t="str">
        <f>IF(G32=0,"EU nulový",IF((G32/F32)&gt;0.951,"CHYBA","o.k."))</f>
        <v>EU nulový</v>
      </c>
      <c r="I32" s="23">
        <v>0</v>
      </c>
      <c r="J32" s="53">
        <v>0</v>
      </c>
      <c r="K32" s="40" t="str">
        <f>IF(J32=0,"EU nulový",IF((J32/I32)&gt;0.951,"CHYBA","o.k."))</f>
        <v>EU nulový</v>
      </c>
      <c r="L32" s="23">
        <v>5650000</v>
      </c>
      <c r="M32" s="53">
        <v>5367500</v>
      </c>
      <c r="N32" s="40" t="str">
        <f>IF(M32=0,"EU nulový",IF((M32/L32)&gt;0.951,"CHYBA","o.k."))</f>
        <v>o.k.</v>
      </c>
      <c r="O32" s="23">
        <v>0</v>
      </c>
      <c r="P32" s="53">
        <v>0</v>
      </c>
      <c r="Q32" s="40" t="str">
        <f>IF(P32=0,"EU nulový",IF((P32/O32)&gt;0.951,"CHYBA","o.k."))</f>
        <v>EU nulový</v>
      </c>
      <c r="R32" s="23">
        <v>0</v>
      </c>
      <c r="S32" s="53">
        <v>0</v>
      </c>
      <c r="T32" s="40" t="str">
        <f>IF(S32=0,"EU nulový",IF((S32/R32)&gt;0.951,"CHYBA","o.k."))</f>
        <v>EU nulový</v>
      </c>
      <c r="U32" s="23">
        <v>0</v>
      </c>
      <c r="V32" s="53">
        <v>0</v>
      </c>
      <c r="W32" s="40" t="str">
        <f>IF(V32=0,"EU nulový",IF((V32/U32)&gt;0.951,"CHYBA","o.k."))</f>
        <v>EU nulový</v>
      </c>
      <c r="X32" s="23">
        <v>0</v>
      </c>
      <c r="Y32" s="53">
        <v>0</v>
      </c>
      <c r="Z32" s="37" t="str">
        <f>IF(Y32=0,"EU nulový",IF((Y32/X32)&gt;0.951,"CHYBA","o.k."))</f>
        <v>EU nulový</v>
      </c>
    </row>
    <row r="33" spans="1:26" x14ac:dyDescent="0.25">
      <c r="A33" t="s">
        <v>69</v>
      </c>
      <c r="B33" s="99"/>
      <c r="C33" s="82">
        <v>0</v>
      </c>
      <c r="D33" s="54">
        <v>0</v>
      </c>
      <c r="E33" s="51" t="str">
        <f t="shared" ref="E33:E42" si="4">IF(D33=0,"EU nulový",IF((D33/C33)&gt;0.951,"CHYBA","o.k."))</f>
        <v>EU nulový</v>
      </c>
      <c r="F33" s="24">
        <v>0</v>
      </c>
      <c r="G33" s="54">
        <v>0</v>
      </c>
      <c r="H33" s="41" t="str">
        <f t="shared" ref="H33:H42" si="5">IF(G33=0,"EU nulový",IF((G33/F33)&gt;0.951,"CHYBA","o.k."))</f>
        <v>EU nulový</v>
      </c>
      <c r="I33" s="24">
        <v>0</v>
      </c>
      <c r="J33" s="54">
        <v>0</v>
      </c>
      <c r="K33" s="41" t="str">
        <f t="shared" ref="K33:K42" si="6">IF(J33=0,"EU nulový",IF((J33/I33)&gt;0.951,"CHYBA","o.k."))</f>
        <v>EU nulový</v>
      </c>
      <c r="L33" s="24">
        <v>3700000</v>
      </c>
      <c r="M33" s="54">
        <v>3515000</v>
      </c>
      <c r="N33" s="41" t="str">
        <f t="shared" ref="N33:N41" si="7">IF(M33=0,"EU nulový",IF((M33/L33)&gt;0.951,"CHYBA","o.k."))</f>
        <v>o.k.</v>
      </c>
      <c r="O33" s="24">
        <v>0</v>
      </c>
      <c r="P33" s="54">
        <v>0</v>
      </c>
      <c r="Q33" s="41" t="str">
        <f t="shared" ref="Q33:Q42" si="8">IF(P33=0,"EU nulový",IF((P33/O33)&gt;0.951,"CHYBA","o.k."))</f>
        <v>EU nulový</v>
      </c>
      <c r="R33" s="24">
        <v>0</v>
      </c>
      <c r="S33" s="54">
        <v>0</v>
      </c>
      <c r="T33" s="41" t="str">
        <f t="shared" ref="T33:T42" si="9">IF(S33=0,"EU nulový",IF((S33/R33)&gt;0.951,"CHYBA","o.k."))</f>
        <v>EU nulový</v>
      </c>
      <c r="U33" s="24">
        <v>1389480</v>
      </c>
      <c r="V33" s="54">
        <v>1320000</v>
      </c>
      <c r="W33" s="41" t="str">
        <f t="shared" ref="W33:W41" si="10">IF(V33=0,"EU nulový",IF((V33/U33)&gt;0.951,"CHYBA","o.k."))</f>
        <v>o.k.</v>
      </c>
      <c r="X33" s="24">
        <v>0</v>
      </c>
      <c r="Y33" s="54">
        <v>0</v>
      </c>
      <c r="Z33" s="38" t="str">
        <f t="shared" ref="Z33:Z41" si="11">IF(Y33=0,"EU nulový",IF((Y33/X33)&gt;0.951,"CHYBA","o.k."))</f>
        <v>EU nulový</v>
      </c>
    </row>
    <row r="34" spans="1:26" x14ac:dyDescent="0.25">
      <c r="A34" t="s">
        <v>70</v>
      </c>
      <c r="B34" s="99"/>
      <c r="C34" s="82">
        <v>0</v>
      </c>
      <c r="D34" s="54">
        <v>0</v>
      </c>
      <c r="E34" s="51" t="str">
        <f t="shared" si="4"/>
        <v>EU nulový</v>
      </c>
      <c r="F34" s="24">
        <v>0</v>
      </c>
      <c r="G34" s="54">
        <v>0</v>
      </c>
      <c r="H34" s="41" t="str">
        <f t="shared" si="5"/>
        <v>EU nulový</v>
      </c>
      <c r="I34" s="24">
        <v>0</v>
      </c>
      <c r="J34" s="54">
        <v>0</v>
      </c>
      <c r="K34" s="41" t="str">
        <f t="shared" si="6"/>
        <v>EU nulový</v>
      </c>
      <c r="L34" s="24">
        <v>7400000</v>
      </c>
      <c r="M34" s="54">
        <v>7030000</v>
      </c>
      <c r="N34" s="41" t="str">
        <f t="shared" si="7"/>
        <v>o.k.</v>
      </c>
      <c r="O34" s="24">
        <v>0</v>
      </c>
      <c r="P34" s="54">
        <v>0</v>
      </c>
      <c r="Q34" s="41" t="str">
        <f t="shared" si="8"/>
        <v>EU nulový</v>
      </c>
      <c r="R34" s="24">
        <v>1000000</v>
      </c>
      <c r="S34" s="54">
        <v>950000</v>
      </c>
      <c r="T34" s="41" t="str">
        <f t="shared" si="9"/>
        <v>o.k.</v>
      </c>
      <c r="U34" s="24">
        <v>0</v>
      </c>
      <c r="V34" s="54">
        <v>0</v>
      </c>
      <c r="W34" s="41" t="str">
        <f t="shared" si="10"/>
        <v>EU nulový</v>
      </c>
      <c r="X34" s="24">
        <v>0</v>
      </c>
      <c r="Y34" s="54">
        <v>0</v>
      </c>
      <c r="Z34" s="38" t="str">
        <f t="shared" si="11"/>
        <v>EU nulový</v>
      </c>
    </row>
    <row r="35" spans="1:26" x14ac:dyDescent="0.25">
      <c r="A35" t="s">
        <v>71</v>
      </c>
      <c r="B35" s="99"/>
      <c r="C35" s="82">
        <v>0</v>
      </c>
      <c r="D35" s="54">
        <v>0</v>
      </c>
      <c r="E35" s="51" t="str">
        <f t="shared" si="4"/>
        <v>EU nulový</v>
      </c>
      <c r="F35" s="24">
        <v>0</v>
      </c>
      <c r="G35" s="54">
        <v>0</v>
      </c>
      <c r="H35" s="41" t="str">
        <f t="shared" si="5"/>
        <v>EU nulový</v>
      </c>
      <c r="I35" s="24">
        <v>0</v>
      </c>
      <c r="J35" s="54">
        <v>0</v>
      </c>
      <c r="K35" s="41" t="str">
        <f t="shared" si="6"/>
        <v>EU nulový</v>
      </c>
      <c r="L35" s="24">
        <v>0</v>
      </c>
      <c r="M35" s="54">
        <v>0</v>
      </c>
      <c r="N35" s="41" t="str">
        <f t="shared" si="7"/>
        <v>EU nulový</v>
      </c>
      <c r="O35" s="24">
        <v>2702306</v>
      </c>
      <c r="P35" s="54">
        <v>2567190</v>
      </c>
      <c r="Q35" s="41" t="str">
        <f t="shared" si="8"/>
        <v>o.k.</v>
      </c>
      <c r="R35" s="24">
        <v>0</v>
      </c>
      <c r="S35" s="54">
        <v>0</v>
      </c>
      <c r="T35" s="41" t="str">
        <f t="shared" si="9"/>
        <v>EU nulový</v>
      </c>
      <c r="U35" s="24">
        <v>0</v>
      </c>
      <c r="V35" s="54">
        <v>0</v>
      </c>
      <c r="W35" s="41" t="str">
        <f t="shared" si="10"/>
        <v>EU nulový</v>
      </c>
      <c r="X35" s="24">
        <v>0</v>
      </c>
      <c r="Y35" s="54">
        <v>0</v>
      </c>
      <c r="Z35" s="38" t="str">
        <f t="shared" si="11"/>
        <v>EU nulový</v>
      </c>
    </row>
    <row r="36" spans="1:26" x14ac:dyDescent="0.25">
      <c r="A36" s="98"/>
      <c r="B36" s="99"/>
      <c r="C36" s="82"/>
      <c r="D36" s="54"/>
      <c r="E36" s="51" t="str">
        <f t="shared" si="4"/>
        <v>EU nulový</v>
      </c>
      <c r="F36" s="24"/>
      <c r="G36" s="54"/>
      <c r="H36" s="41" t="str">
        <f t="shared" si="5"/>
        <v>EU nulový</v>
      </c>
      <c r="I36" s="24"/>
      <c r="J36" s="54"/>
      <c r="K36" s="41" t="str">
        <f t="shared" si="6"/>
        <v>EU nulový</v>
      </c>
      <c r="L36" s="24"/>
      <c r="M36" s="54"/>
      <c r="N36" s="41" t="str">
        <f t="shared" si="7"/>
        <v>EU nulový</v>
      </c>
      <c r="O36" s="24"/>
      <c r="P36" s="54"/>
      <c r="Q36" s="41" t="str">
        <f t="shared" si="8"/>
        <v>EU nulový</v>
      </c>
      <c r="R36" s="24"/>
      <c r="S36" s="54"/>
      <c r="T36" s="41" t="str">
        <f t="shared" si="9"/>
        <v>EU nulový</v>
      </c>
      <c r="U36" s="24"/>
      <c r="V36" s="54"/>
      <c r="W36" s="41" t="str">
        <f t="shared" si="10"/>
        <v>EU nulový</v>
      </c>
      <c r="X36" s="24"/>
      <c r="Y36" s="54"/>
      <c r="Z36" s="38" t="str">
        <f t="shared" si="11"/>
        <v>EU nulový</v>
      </c>
    </row>
    <row r="37" spans="1:26" x14ac:dyDescent="0.25">
      <c r="A37" s="98"/>
      <c r="B37" s="99"/>
      <c r="C37" s="82"/>
      <c r="D37" s="54"/>
      <c r="E37" s="51" t="str">
        <f t="shared" si="4"/>
        <v>EU nulový</v>
      </c>
      <c r="F37" s="24"/>
      <c r="G37" s="54"/>
      <c r="H37" s="41" t="str">
        <f t="shared" si="5"/>
        <v>EU nulový</v>
      </c>
      <c r="I37" s="24"/>
      <c r="J37" s="54"/>
      <c r="K37" s="41" t="str">
        <f t="shared" si="6"/>
        <v>EU nulový</v>
      </c>
      <c r="L37" s="24"/>
      <c r="M37" s="54"/>
      <c r="N37" s="41" t="str">
        <f t="shared" si="7"/>
        <v>EU nulový</v>
      </c>
      <c r="O37" s="24"/>
      <c r="P37" s="54"/>
      <c r="Q37" s="41" t="str">
        <f t="shared" si="8"/>
        <v>EU nulový</v>
      </c>
      <c r="R37" s="24"/>
      <c r="S37" s="54"/>
      <c r="T37" s="41" t="str">
        <f t="shared" si="9"/>
        <v>EU nulový</v>
      </c>
      <c r="U37" s="24"/>
      <c r="V37" s="54"/>
      <c r="W37" s="41" t="str">
        <f t="shared" si="10"/>
        <v>EU nulový</v>
      </c>
      <c r="X37" s="24"/>
      <c r="Y37" s="54"/>
      <c r="Z37" s="38" t="str">
        <f t="shared" si="11"/>
        <v>EU nulový</v>
      </c>
    </row>
    <row r="38" spans="1:26" x14ac:dyDescent="0.25">
      <c r="A38" s="98"/>
      <c r="B38" s="99"/>
      <c r="C38" s="82"/>
      <c r="D38" s="54"/>
      <c r="E38" s="51" t="str">
        <f t="shared" si="4"/>
        <v>EU nulový</v>
      </c>
      <c r="F38" s="24"/>
      <c r="G38" s="54"/>
      <c r="H38" s="41" t="str">
        <f t="shared" si="5"/>
        <v>EU nulový</v>
      </c>
      <c r="I38" s="24"/>
      <c r="J38" s="54"/>
      <c r="K38" s="41" t="str">
        <f t="shared" si="6"/>
        <v>EU nulový</v>
      </c>
      <c r="L38" s="24"/>
      <c r="M38" s="54"/>
      <c r="N38" s="41" t="str">
        <f t="shared" si="7"/>
        <v>EU nulový</v>
      </c>
      <c r="O38" s="24"/>
      <c r="P38" s="54"/>
      <c r="Q38" s="41" t="str">
        <f t="shared" si="8"/>
        <v>EU nulový</v>
      </c>
      <c r="R38" s="24"/>
      <c r="S38" s="54"/>
      <c r="T38" s="41" t="str">
        <f t="shared" si="9"/>
        <v>EU nulový</v>
      </c>
      <c r="U38" s="24"/>
      <c r="V38" s="54"/>
      <c r="W38" s="41" t="str">
        <f t="shared" si="10"/>
        <v>EU nulový</v>
      </c>
      <c r="X38" s="24"/>
      <c r="Y38" s="54"/>
      <c r="Z38" s="38" t="str">
        <f t="shared" si="11"/>
        <v>EU nulový</v>
      </c>
    </row>
    <row r="39" spans="1:26" x14ac:dyDescent="0.25">
      <c r="A39" s="98"/>
      <c r="B39" s="99"/>
      <c r="C39" s="82"/>
      <c r="D39" s="54"/>
      <c r="E39" s="51" t="str">
        <f t="shared" si="4"/>
        <v>EU nulový</v>
      </c>
      <c r="F39" s="24"/>
      <c r="G39" s="54"/>
      <c r="H39" s="41" t="str">
        <f t="shared" si="5"/>
        <v>EU nulový</v>
      </c>
      <c r="I39" s="24"/>
      <c r="J39" s="54"/>
      <c r="K39" s="41" t="str">
        <f t="shared" si="6"/>
        <v>EU nulový</v>
      </c>
      <c r="L39" s="24"/>
      <c r="M39" s="54"/>
      <c r="N39" s="41" t="str">
        <f t="shared" si="7"/>
        <v>EU nulový</v>
      </c>
      <c r="O39" s="24"/>
      <c r="P39" s="54"/>
      <c r="Q39" s="41" t="str">
        <f t="shared" si="8"/>
        <v>EU nulový</v>
      </c>
      <c r="R39" s="24"/>
      <c r="S39" s="54"/>
      <c r="T39" s="41" t="str">
        <f t="shared" si="9"/>
        <v>EU nulový</v>
      </c>
      <c r="U39" s="24"/>
      <c r="V39" s="54"/>
      <c r="W39" s="41" t="str">
        <f t="shared" si="10"/>
        <v>EU nulový</v>
      </c>
      <c r="X39" s="24"/>
      <c r="Y39" s="54"/>
      <c r="Z39" s="38" t="str">
        <f t="shared" si="11"/>
        <v>EU nulový</v>
      </c>
    </row>
    <row r="40" spans="1:26" x14ac:dyDescent="0.25">
      <c r="A40" s="98"/>
      <c r="B40" s="99"/>
      <c r="C40" s="82"/>
      <c r="D40" s="54"/>
      <c r="E40" s="51" t="str">
        <f t="shared" si="4"/>
        <v>EU nulový</v>
      </c>
      <c r="F40" s="24"/>
      <c r="G40" s="54"/>
      <c r="H40" s="41" t="str">
        <f t="shared" si="5"/>
        <v>EU nulový</v>
      </c>
      <c r="I40" s="24"/>
      <c r="J40" s="54"/>
      <c r="K40" s="41" t="str">
        <f t="shared" si="6"/>
        <v>EU nulový</v>
      </c>
      <c r="L40" s="24"/>
      <c r="M40" s="54"/>
      <c r="N40" s="41" t="str">
        <f t="shared" si="7"/>
        <v>EU nulový</v>
      </c>
      <c r="O40" s="24"/>
      <c r="P40" s="54"/>
      <c r="Q40" s="41" t="str">
        <f t="shared" si="8"/>
        <v>EU nulový</v>
      </c>
      <c r="R40" s="24"/>
      <c r="S40" s="54"/>
      <c r="T40" s="41" t="str">
        <f t="shared" si="9"/>
        <v>EU nulový</v>
      </c>
      <c r="U40" s="24"/>
      <c r="V40" s="54"/>
      <c r="W40" s="41" t="str">
        <f t="shared" si="10"/>
        <v>EU nulový</v>
      </c>
      <c r="X40" s="24"/>
      <c r="Y40" s="54"/>
      <c r="Z40" s="38" t="str">
        <f t="shared" si="11"/>
        <v>EU nulový</v>
      </c>
    </row>
    <row r="41" spans="1:26" x14ac:dyDescent="0.25">
      <c r="A41" s="98"/>
      <c r="B41" s="99"/>
      <c r="C41" s="82"/>
      <c r="D41" s="54"/>
      <c r="E41" s="51" t="str">
        <f t="shared" si="4"/>
        <v>EU nulový</v>
      </c>
      <c r="F41" s="24"/>
      <c r="G41" s="54"/>
      <c r="H41" s="41" t="str">
        <f t="shared" si="5"/>
        <v>EU nulový</v>
      </c>
      <c r="I41" s="24"/>
      <c r="J41" s="54"/>
      <c r="K41" s="41" t="str">
        <f t="shared" si="6"/>
        <v>EU nulový</v>
      </c>
      <c r="L41" s="24"/>
      <c r="M41" s="54"/>
      <c r="N41" s="41" t="str">
        <f t="shared" si="7"/>
        <v>EU nulový</v>
      </c>
      <c r="O41" s="24"/>
      <c r="P41" s="54"/>
      <c r="Q41" s="41" t="str">
        <f t="shared" si="8"/>
        <v>EU nulový</v>
      </c>
      <c r="R41" s="24"/>
      <c r="S41" s="54"/>
      <c r="T41" s="41" t="str">
        <f t="shared" si="9"/>
        <v>EU nulový</v>
      </c>
      <c r="U41" s="24"/>
      <c r="V41" s="54"/>
      <c r="W41" s="41" t="str">
        <f t="shared" si="10"/>
        <v>EU nulový</v>
      </c>
      <c r="X41" s="24"/>
      <c r="Y41" s="54"/>
      <c r="Z41" s="38" t="str">
        <f t="shared" si="11"/>
        <v>EU nulový</v>
      </c>
    </row>
    <row r="42" spans="1:26" ht="15.75" thickBot="1" x14ac:dyDescent="0.3">
      <c r="A42" s="100"/>
      <c r="B42" s="101"/>
      <c r="C42" s="83"/>
      <c r="D42" s="55"/>
      <c r="E42" s="52" t="str">
        <f t="shared" si="4"/>
        <v>EU nulový</v>
      </c>
      <c r="F42" s="25"/>
      <c r="G42" s="55"/>
      <c r="H42" s="42" t="str">
        <f t="shared" si="5"/>
        <v>EU nulový</v>
      </c>
      <c r="I42" s="25"/>
      <c r="J42" s="55"/>
      <c r="K42" s="42" t="str">
        <f t="shared" si="6"/>
        <v>EU nulový</v>
      </c>
      <c r="L42" s="25"/>
      <c r="M42" s="55"/>
      <c r="N42" s="42" t="str">
        <f t="shared" ref="N42:N43" si="12">IF(M42=0,"EU nulový",IF((M42/L42)&gt;0.951,"CHYBA","o.k."))</f>
        <v>EU nulový</v>
      </c>
      <c r="O42" s="25"/>
      <c r="P42" s="55"/>
      <c r="Q42" s="42" t="str">
        <f t="shared" si="8"/>
        <v>EU nulový</v>
      </c>
      <c r="R42" s="25"/>
      <c r="S42" s="55"/>
      <c r="T42" s="42" t="str">
        <f t="shared" si="9"/>
        <v>EU nulový</v>
      </c>
      <c r="U42" s="25"/>
      <c r="V42" s="55"/>
      <c r="W42" s="42" t="str">
        <f t="shared" ref="W42" si="13">IF(V42=0,"EU nulový",IF((V42/U42)&gt;0.951,"CHYBA","o.k."))</f>
        <v>EU nulový</v>
      </c>
      <c r="X42" s="25"/>
      <c r="Y42" s="55"/>
      <c r="Z42" s="39" t="str">
        <f t="shared" ref="Z42" si="14">IF(Y42=0,"EU nulový",IF((Y42/X42)&gt;0.951,"CHYBA","o.k."))</f>
        <v>EU nulový</v>
      </c>
    </row>
    <row r="43" spans="1:26" ht="15.75" thickBot="1" x14ac:dyDescent="0.3">
      <c r="C43" s="127">
        <v>0</v>
      </c>
      <c r="D43" s="128">
        <v>0</v>
      </c>
      <c r="E43" s="36" t="str">
        <f t="shared" ref="E43" si="15">IF(D43=0,"EU nulový",IF((D43/C43)&gt;0.951,"CHYBA","o.k."))</f>
        <v>EU nulový</v>
      </c>
      <c r="F43" s="129">
        <f>SUM(F32:F42)</f>
        <v>0</v>
      </c>
      <c r="G43" s="130">
        <f>SUM(G32:G42)</f>
        <v>0</v>
      </c>
      <c r="H43" s="46" t="str">
        <f t="shared" ref="H43" si="16">IF(G43=0,"EU nulový",IF((G43/F43)&gt;0.951,"CHYBA","o.k."))</f>
        <v>EU nulový</v>
      </c>
      <c r="I43" s="131">
        <f>SUM(I32:I42)</f>
        <v>0</v>
      </c>
      <c r="J43" s="132">
        <f>SUM(J32:J42)</f>
        <v>0</v>
      </c>
      <c r="K43" s="36" t="str">
        <f t="shared" ref="K43" si="17">IF(J43=0,"EU nulový",IF((J43/I43)&gt;0.951,"CHYBA","o.k."))</f>
        <v>EU nulový</v>
      </c>
      <c r="L43" s="133">
        <f>SUM(L32:L42)</f>
        <v>16750000</v>
      </c>
      <c r="M43" s="132">
        <f>SUM(M32:M42)</f>
        <v>15912500</v>
      </c>
      <c r="N43" s="46" t="str">
        <f t="shared" si="12"/>
        <v>o.k.</v>
      </c>
      <c r="O43" s="131">
        <f>SUM(O32:O42)</f>
        <v>2702306</v>
      </c>
      <c r="P43" s="132">
        <f>SUM(P32:P42)</f>
        <v>2567190</v>
      </c>
      <c r="Q43" s="36" t="str">
        <f t="shared" ref="Q43" si="18">IF(P43=0,"EU nulový",IF((P43/O43)&gt;0.951,"CHYBA","o.k."))</f>
        <v>o.k.</v>
      </c>
      <c r="R43" s="133">
        <f>SUM(R32:R42)</f>
        <v>1000000</v>
      </c>
      <c r="S43" s="132">
        <f>SUM(S32:S42)</f>
        <v>950000</v>
      </c>
      <c r="T43" s="46" t="str">
        <f t="shared" ref="T43" si="19">IF(S43=0,"EU nulový",IF((S43/R43)&gt;0.951,"CHYBA","o.k."))</f>
        <v>o.k.</v>
      </c>
      <c r="U43" s="134">
        <f>SUM(U32:U42)</f>
        <v>1389480</v>
      </c>
      <c r="V43" s="130">
        <f>SUM(V32:V42)</f>
        <v>1320000</v>
      </c>
      <c r="W43" s="36" t="str">
        <f>IF(V43=0,"EU nulový",IF((V43/U43)&gt;0.951,"CHYBA","o.k."))</f>
        <v>o.k.</v>
      </c>
      <c r="X43" s="133">
        <f>SUM(X32:X42)</f>
        <v>0</v>
      </c>
      <c r="Y43" s="133">
        <f>SUM(Y32:Y42)</f>
        <v>0</v>
      </c>
      <c r="Z43" s="36" t="str">
        <f>IF(Y43=0,"EU nulový",IF((Y43/X43)&gt;0.951,"CHYBA","o.k."))</f>
        <v>EU nulový</v>
      </c>
    </row>
    <row r="44" spans="1:26" x14ac:dyDescent="0.25">
      <c r="C44" s="125" t="s">
        <v>56</v>
      </c>
      <c r="D44" s="125"/>
      <c r="E44" s="125"/>
    </row>
    <row r="45" spans="1:26" ht="15.75" thickBot="1" x14ac:dyDescent="0.3">
      <c r="A45" s="21" t="s">
        <v>72</v>
      </c>
      <c r="B45" s="22"/>
    </row>
    <row r="46" spans="1:26" x14ac:dyDescent="0.25">
      <c r="A46" s="205" t="s">
        <v>62</v>
      </c>
      <c r="B46" s="206"/>
      <c r="C46" s="207" t="s">
        <v>73</v>
      </c>
      <c r="D46" s="208"/>
      <c r="E46" s="209"/>
    </row>
    <row r="47" spans="1:26" ht="51.75" thickBot="1" x14ac:dyDescent="0.3">
      <c r="A47" s="112" t="s">
        <v>63</v>
      </c>
      <c r="B47" s="113" t="s">
        <v>64</v>
      </c>
      <c r="C47" s="80" t="s">
        <v>65</v>
      </c>
      <c r="D47" s="34" t="s">
        <v>66</v>
      </c>
      <c r="E47" s="35" t="s">
        <v>67</v>
      </c>
    </row>
    <row r="48" spans="1:26" x14ac:dyDescent="0.25">
      <c r="A48" t="s">
        <v>68</v>
      </c>
      <c r="B48" s="102"/>
      <c r="C48" s="23">
        <f>C32+F32+I32+L32+O32+R32+U32+X32</f>
        <v>5650000</v>
      </c>
      <c r="D48" s="53">
        <f t="shared" ref="C48:D51" si="20">D32+G32+J32+M32+P32+S32+V32+Y32</f>
        <v>5367500</v>
      </c>
      <c r="E48" s="87" t="str">
        <f>IF(D48=0,"EU nulový",IF((D48/C48)&gt;0.951,"CHYBA","o.k."))</f>
        <v>o.k.</v>
      </c>
    </row>
    <row r="49" spans="1:5" x14ac:dyDescent="0.25">
      <c r="A49" t="s">
        <v>69</v>
      </c>
      <c r="B49" s="104"/>
      <c r="C49" s="24">
        <f t="shared" si="20"/>
        <v>5089480</v>
      </c>
      <c r="D49" s="54">
        <f t="shared" si="20"/>
        <v>4835000</v>
      </c>
      <c r="E49" s="88" t="str">
        <f t="shared" ref="E49:E58" si="21">IF(D49=0,"EU nulový",IF((D49/C49)&gt;0.951,"CHYBA","o.k."))</f>
        <v>o.k.</v>
      </c>
    </row>
    <row r="50" spans="1:5" x14ac:dyDescent="0.25">
      <c r="A50" t="s">
        <v>70</v>
      </c>
      <c r="B50" s="104"/>
      <c r="C50" s="24">
        <f t="shared" si="20"/>
        <v>8400000</v>
      </c>
      <c r="D50" s="54">
        <f t="shared" si="20"/>
        <v>7980000</v>
      </c>
      <c r="E50" s="88" t="str">
        <f t="shared" si="21"/>
        <v>o.k.</v>
      </c>
    </row>
    <row r="51" spans="1:5" x14ac:dyDescent="0.25">
      <c r="A51" t="s">
        <v>71</v>
      </c>
      <c r="B51" s="104"/>
      <c r="C51" s="24">
        <f t="shared" si="20"/>
        <v>2702306</v>
      </c>
      <c r="D51" s="54">
        <f t="shared" si="20"/>
        <v>2567190</v>
      </c>
      <c r="E51" s="88" t="str">
        <f t="shared" si="21"/>
        <v>o.k.</v>
      </c>
    </row>
    <row r="52" spans="1:5" x14ac:dyDescent="0.25">
      <c r="A52" s="103"/>
      <c r="B52" s="104"/>
      <c r="C52" s="24">
        <f t="shared" ref="C52:C58" si="22">C36+F36+I36+L36+O36+R36+U36+X36</f>
        <v>0</v>
      </c>
      <c r="D52" s="54">
        <f t="shared" ref="D52:D57" si="23">D36+G36+J36+M36+P36+S36+V36+Y36</f>
        <v>0</v>
      </c>
      <c r="E52" s="88" t="str">
        <f t="shared" si="21"/>
        <v>EU nulový</v>
      </c>
    </row>
    <row r="53" spans="1:5" ht="15.75" customHeight="1" x14ac:dyDescent="0.25">
      <c r="A53" s="103"/>
      <c r="B53" s="104"/>
      <c r="C53" s="24">
        <f t="shared" si="22"/>
        <v>0</v>
      </c>
      <c r="D53" s="54">
        <f t="shared" si="23"/>
        <v>0</v>
      </c>
      <c r="E53" s="88" t="str">
        <f t="shared" si="21"/>
        <v>EU nulový</v>
      </c>
    </row>
    <row r="54" spans="1:5" x14ac:dyDescent="0.25">
      <c r="A54" s="103"/>
      <c r="B54" s="104"/>
      <c r="C54" s="24">
        <f t="shared" si="22"/>
        <v>0</v>
      </c>
      <c r="D54" s="54">
        <f t="shared" si="23"/>
        <v>0</v>
      </c>
      <c r="E54" s="88" t="str">
        <f t="shared" si="21"/>
        <v>EU nulový</v>
      </c>
    </row>
    <row r="55" spans="1:5" x14ac:dyDescent="0.25">
      <c r="A55" s="103"/>
      <c r="B55" s="104"/>
      <c r="C55" s="24">
        <f t="shared" si="22"/>
        <v>0</v>
      </c>
      <c r="D55" s="54">
        <f t="shared" si="23"/>
        <v>0</v>
      </c>
      <c r="E55" s="88" t="str">
        <f t="shared" si="21"/>
        <v>EU nulový</v>
      </c>
    </row>
    <row r="56" spans="1:5" x14ac:dyDescent="0.25">
      <c r="A56" s="103"/>
      <c r="B56" s="104"/>
      <c r="C56" s="24">
        <f t="shared" si="22"/>
        <v>0</v>
      </c>
      <c r="D56" s="54">
        <f t="shared" si="23"/>
        <v>0</v>
      </c>
      <c r="E56" s="88" t="str">
        <f t="shared" si="21"/>
        <v>EU nulový</v>
      </c>
    </row>
    <row r="57" spans="1:5" x14ac:dyDescent="0.25">
      <c r="A57" s="103"/>
      <c r="B57" s="104"/>
      <c r="C57" s="24">
        <f t="shared" si="22"/>
        <v>0</v>
      </c>
      <c r="D57" s="54">
        <f t="shared" si="23"/>
        <v>0</v>
      </c>
      <c r="E57" s="88" t="str">
        <f t="shared" si="21"/>
        <v>EU nulový</v>
      </c>
    </row>
    <row r="58" spans="1:5" ht="15.75" thickBot="1" x14ac:dyDescent="0.3">
      <c r="A58" s="105"/>
      <c r="B58" s="106"/>
      <c r="C58" s="120">
        <f t="shared" si="22"/>
        <v>0</v>
      </c>
      <c r="D58" s="121">
        <f>D42+G42+J42+M42+P42+S42+V42+Y42</f>
        <v>0</v>
      </c>
      <c r="E58" s="89" t="str">
        <f t="shared" si="21"/>
        <v>EU nulový</v>
      </c>
    </row>
    <row r="59" spans="1:5" ht="15.75" thickBot="1" x14ac:dyDescent="0.3">
      <c r="C59" s="122">
        <f>SUM(C48:C58)</f>
        <v>21841786</v>
      </c>
      <c r="D59" s="123">
        <f>SUM(D48:D58)</f>
        <v>20749690</v>
      </c>
      <c r="E59" s="96" t="str">
        <f>IF(AND(D21=C59,E21=D59),"PRAVDA","CHYBA")</f>
        <v>PRAVDA</v>
      </c>
    </row>
    <row r="60" spans="1:5" x14ac:dyDescent="0.25">
      <c r="C60" s="125" t="s">
        <v>56</v>
      </c>
      <c r="D60" s="125"/>
      <c r="E60" s="125"/>
    </row>
  </sheetData>
  <mergeCells count="27">
    <mergeCell ref="X30:Z30"/>
    <mergeCell ref="L30:N30"/>
    <mergeCell ref="O30:Q30"/>
    <mergeCell ref="I30:K30"/>
    <mergeCell ref="R30:T30"/>
    <mergeCell ref="U30:W30"/>
    <mergeCell ref="B3:E3"/>
    <mergeCell ref="B4:E4"/>
    <mergeCell ref="B5:E5"/>
    <mergeCell ref="B6:E6"/>
    <mergeCell ref="J11:J12"/>
    <mergeCell ref="M11:P11"/>
    <mergeCell ref="F3:H3"/>
    <mergeCell ref="F4:H4"/>
    <mergeCell ref="F5:H5"/>
    <mergeCell ref="F6:H6"/>
    <mergeCell ref="K11:K12"/>
    <mergeCell ref="H11:H12"/>
    <mergeCell ref="I11:I12"/>
    <mergeCell ref="A30:B30"/>
    <mergeCell ref="A46:B46"/>
    <mergeCell ref="C46:E46"/>
    <mergeCell ref="C11:C12"/>
    <mergeCell ref="D11:D12"/>
    <mergeCell ref="E11:G11"/>
    <mergeCell ref="C30:E30"/>
    <mergeCell ref="F30:H30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59">
    <cfRule type="cellIs" dxfId="0" priority="1" operator="equal">
      <formula>"PRAVDA"</formula>
    </cfRule>
  </conditionalFormatting>
  <pageMargins left="0.70866141732283472" right="0.70866141732283472" top="0.78740157480314965" bottom="0.78740157480314965" header="0.31496062992125984" footer="0.31496062992125984"/>
  <pageSetup paperSize="9" scale="46" fitToHeight="2" orientation="landscape" r:id="rId1"/>
  <ignoredErrors>
    <ignoredError sqref="W43 T43 Q43 H43 N43 K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Špačková</dc:creator>
  <cp:keywords/>
  <dc:description/>
  <cp:lastModifiedBy>Mariana</cp:lastModifiedBy>
  <cp:revision/>
  <dcterms:created xsi:type="dcterms:W3CDTF">2016-01-20T12:45:50Z</dcterms:created>
  <dcterms:modified xsi:type="dcterms:W3CDTF">2019-04-03T10:07:24Z</dcterms:modified>
  <cp:category/>
  <cp:contentStatus/>
</cp:coreProperties>
</file>